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erbo\Desktop\catalogus\WR230\Selection_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r:id="rId3"/>
    <sheet name="IntermediateCalcul" sheetId="3" state="hidden" r:id="rId4"/>
  </sheets>
  <definedNames>
    <definedName name="units">units!$A$1:$A$2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H9" i="2" l="1"/>
  <c r="H16" i="2" s="1"/>
  <c r="I9" i="2"/>
  <c r="I17" i="2" s="1"/>
  <c r="J9" i="2"/>
  <c r="J18" i="2" s="1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I16" i="2"/>
  <c r="J16" i="2"/>
  <c r="H17" i="2"/>
  <c r="I18" i="2"/>
  <c r="I20" i="2"/>
  <c r="J20" i="2"/>
  <c r="H21" i="2"/>
  <c r="I21" i="2"/>
  <c r="I22" i="2"/>
  <c r="J21" i="2" l="1"/>
  <c r="J17" i="2"/>
  <c r="I29" i="2"/>
  <c r="I30" i="2"/>
  <c r="I26" i="2"/>
  <c r="I31" i="2"/>
  <c r="I27" i="2"/>
  <c r="I32" i="2"/>
  <c r="I28" i="2"/>
  <c r="H22" i="2"/>
  <c r="H29" i="2" s="1"/>
  <c r="H18" i="2"/>
  <c r="J22" i="2"/>
  <c r="H20" i="2"/>
  <c r="H26" i="2" l="1"/>
  <c r="H27" i="2"/>
  <c r="J29" i="2"/>
  <c r="J28" i="2"/>
  <c r="J32" i="2"/>
  <c r="J27" i="2"/>
  <c r="J31" i="2"/>
  <c r="J30" i="2"/>
  <c r="H31" i="2"/>
  <c r="H30" i="2"/>
  <c r="J26" i="2"/>
  <c r="H32" i="2"/>
  <c r="H28" i="2"/>
  <c r="B6" i="2" l="1"/>
  <c r="B21" i="2" s="1"/>
  <c r="B22" i="2" l="1"/>
  <c r="D14" i="2" l="1"/>
  <c r="E14" i="2"/>
  <c r="F14" i="2"/>
  <c r="G14" i="2"/>
  <c r="D15" i="2"/>
  <c r="E15" i="2"/>
  <c r="F15" i="2"/>
  <c r="G15" i="2"/>
  <c r="C15" i="2"/>
  <c r="C14" i="2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D9" i="2"/>
  <c r="E9" i="2"/>
  <c r="F9" i="2"/>
  <c r="G9" i="2"/>
  <c r="C9" i="2"/>
  <c r="A23" i="3"/>
  <c r="C19" i="3"/>
  <c r="D19" i="3"/>
  <c r="E19" i="3"/>
  <c r="F19" i="3"/>
  <c r="G19" i="3"/>
  <c r="H19" i="3"/>
  <c r="I19" i="3"/>
  <c r="J19" i="3"/>
  <c r="K19" i="3"/>
  <c r="B19" i="3"/>
  <c r="C16" i="3"/>
  <c r="D16" i="3"/>
  <c r="E16" i="3"/>
  <c r="F16" i="3"/>
  <c r="G16" i="3"/>
  <c r="H16" i="3"/>
  <c r="I16" i="3"/>
  <c r="J16" i="3"/>
  <c r="K16" i="3"/>
  <c r="C17" i="3"/>
  <c r="D17" i="3"/>
  <c r="E17" i="3"/>
  <c r="F17" i="3"/>
  <c r="G17" i="3"/>
  <c r="H17" i="3"/>
  <c r="I17" i="3"/>
  <c r="J17" i="3"/>
  <c r="K17" i="3"/>
  <c r="C18" i="3"/>
  <c r="D18" i="3"/>
  <c r="E18" i="3"/>
  <c r="F18" i="3"/>
  <c r="G18" i="3"/>
  <c r="H18" i="3"/>
  <c r="I18" i="3"/>
  <c r="J18" i="3"/>
  <c r="K18" i="3"/>
  <c r="C20" i="3"/>
  <c r="D20" i="3"/>
  <c r="E20" i="3"/>
  <c r="F20" i="3"/>
  <c r="G20" i="3"/>
  <c r="H20" i="3"/>
  <c r="I20" i="3"/>
  <c r="J20" i="3"/>
  <c r="K20" i="3"/>
  <c r="B20" i="3"/>
  <c r="B18" i="3"/>
  <c r="B17" i="3"/>
  <c r="B16" i="3"/>
  <c r="C9" i="3"/>
  <c r="D9" i="3"/>
  <c r="E9" i="3"/>
  <c r="F9" i="3"/>
  <c r="G9" i="3"/>
  <c r="H19" i="2" s="1"/>
  <c r="H9" i="3"/>
  <c r="I19" i="2" s="1"/>
  <c r="I9" i="3"/>
  <c r="J19" i="2" s="1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B13" i="3"/>
  <c r="B12" i="3"/>
  <c r="B11" i="3"/>
  <c r="B10" i="3"/>
  <c r="B9" i="3"/>
  <c r="B2" i="3"/>
  <c r="C2" i="3"/>
  <c r="D2" i="3"/>
  <c r="E2" i="3"/>
  <c r="F2" i="3"/>
  <c r="G2" i="3"/>
  <c r="H2" i="3"/>
  <c r="I2" i="3"/>
  <c r="J2" i="3"/>
  <c r="K2" i="3"/>
  <c r="B3" i="3"/>
  <c r="C3" i="3"/>
  <c r="D3" i="3"/>
  <c r="E3" i="3"/>
  <c r="F3" i="3"/>
  <c r="G3" i="3"/>
  <c r="H3" i="3"/>
  <c r="I3" i="3"/>
  <c r="J3" i="3"/>
  <c r="K3" i="3"/>
  <c r="B4" i="3"/>
  <c r="C4" i="3"/>
  <c r="D4" i="3"/>
  <c r="E4" i="3"/>
  <c r="F4" i="3"/>
  <c r="G4" i="3"/>
  <c r="H4" i="3"/>
  <c r="I4" i="3"/>
  <c r="J4" i="3"/>
  <c r="K4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A3" i="3"/>
  <c r="A4" i="3"/>
  <c r="A5" i="3"/>
  <c r="A6" i="3"/>
  <c r="A2" i="3"/>
  <c r="F21" i="2" l="1"/>
  <c r="F22" i="2"/>
  <c r="E22" i="2"/>
  <c r="E21" i="2"/>
  <c r="C21" i="2"/>
  <c r="C22" i="2"/>
  <c r="D21" i="2"/>
  <c r="D22" i="2"/>
  <c r="G18" i="2"/>
  <c r="G22" i="2"/>
  <c r="G21" i="2"/>
  <c r="K25" i="3"/>
  <c r="K24" i="3"/>
  <c r="K27" i="3"/>
  <c r="K26" i="3"/>
  <c r="G25" i="3"/>
  <c r="G24" i="3"/>
  <c r="G27" i="3"/>
  <c r="G26" i="3"/>
  <c r="C27" i="3"/>
  <c r="C26" i="3"/>
  <c r="C25" i="3"/>
  <c r="C24" i="3"/>
  <c r="K28" i="3"/>
  <c r="K29" i="3"/>
  <c r="G28" i="3"/>
  <c r="G29" i="3"/>
  <c r="C28" i="3"/>
  <c r="C29" i="3"/>
  <c r="C17" i="2"/>
  <c r="E17" i="2"/>
  <c r="J24" i="3"/>
  <c r="J27" i="3"/>
  <c r="J26" i="3"/>
  <c r="J25" i="3"/>
  <c r="F24" i="3"/>
  <c r="F27" i="3"/>
  <c r="F26" i="3"/>
  <c r="F25" i="3"/>
  <c r="B29" i="3"/>
  <c r="B28" i="3"/>
  <c r="J28" i="3"/>
  <c r="J29" i="3"/>
  <c r="F28" i="3"/>
  <c r="F29" i="3"/>
  <c r="D17" i="2"/>
  <c r="I27" i="3"/>
  <c r="I26" i="3"/>
  <c r="I25" i="3"/>
  <c r="I24" i="3"/>
  <c r="I28" i="3"/>
  <c r="I29" i="3"/>
  <c r="G17" i="2"/>
  <c r="B27" i="3"/>
  <c r="B24" i="3"/>
  <c r="B25" i="3"/>
  <c r="B26" i="3"/>
  <c r="H27" i="3"/>
  <c r="H26" i="3"/>
  <c r="H25" i="3"/>
  <c r="H24" i="3"/>
  <c r="D27" i="3"/>
  <c r="D26" i="3"/>
  <c r="D25" i="3"/>
  <c r="D24" i="3"/>
  <c r="H28" i="3"/>
  <c r="H29" i="3"/>
  <c r="D28" i="3"/>
  <c r="D29" i="3"/>
  <c r="F17" i="2"/>
  <c r="G20" i="2"/>
  <c r="G16" i="2"/>
  <c r="E29" i="3"/>
  <c r="E26" i="3"/>
  <c r="E24" i="3"/>
  <c r="E27" i="3"/>
  <c r="E28" i="3"/>
  <c r="E25" i="3"/>
  <c r="D18" i="2"/>
  <c r="E18" i="2"/>
  <c r="D20" i="2"/>
  <c r="F18" i="2"/>
  <c r="F20" i="2"/>
  <c r="F16" i="2"/>
  <c r="C18" i="2"/>
  <c r="E16" i="2"/>
  <c r="C16" i="2"/>
  <c r="C20" i="2"/>
  <c r="E20" i="2"/>
  <c r="D16" i="2"/>
  <c r="D26" i="2" l="1"/>
  <c r="D19" i="2"/>
  <c r="E19" i="2"/>
  <c r="C26" i="2"/>
  <c r="F26" i="2"/>
  <c r="G28" i="2"/>
  <c r="C19" i="2"/>
  <c r="E30" i="2"/>
  <c r="G19" i="2"/>
  <c r="G26" i="2"/>
  <c r="G31" i="2"/>
  <c r="G29" i="2"/>
  <c r="G27" i="2"/>
  <c r="G32" i="2"/>
  <c r="D31" i="2"/>
  <c r="C30" i="2"/>
  <c r="G30" i="2"/>
  <c r="F31" i="2"/>
  <c r="F29" i="2"/>
  <c r="D29" i="2"/>
  <c r="D27" i="2"/>
  <c r="E28" i="2"/>
  <c r="E26" i="2"/>
  <c r="C28" i="2"/>
  <c r="C27" i="2"/>
  <c r="F27" i="2"/>
  <c r="F32" i="2"/>
  <c r="D32" i="2"/>
  <c r="D30" i="2"/>
  <c r="E31" i="2"/>
  <c r="E29" i="2"/>
  <c r="C29" i="2"/>
  <c r="C32" i="2"/>
  <c r="F30" i="2"/>
  <c r="F28" i="2"/>
  <c r="D28" i="2"/>
  <c r="E27" i="2"/>
  <c r="E32" i="2"/>
  <c r="C31" i="2"/>
  <c r="F19" i="2"/>
</calcChain>
</file>

<file path=xl/sharedStrings.xml><?xml version="1.0" encoding="utf-8"?>
<sst xmlns="http://schemas.openxmlformats.org/spreadsheetml/2006/main" count="126" uniqueCount="69">
  <si>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</si>
  <si>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</si>
  <si>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</si>
  <si>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</si>
  <si>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</si>
  <si>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</si>
  <si>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</si>
  <si>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</si>
  <si>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</si>
  <si>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</si>
  <si>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</si>
  <si>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</si>
  <si>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</si>
  <si>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</si>
  <si>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</si>
  <si>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</si>
  <si>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</si>
  <si>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</si>
  <si>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</si>
  <si>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</si>
  <si>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</si>
  <si>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</si>
  <si>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</si>
  <si>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</si>
  <si>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</si>
  <si>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</si>
  <si>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</si>
  <si>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</si>
  <si>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</si>
  <si>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</si>
  <si>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</si>
  <si>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</si>
  <si>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</si>
  <si>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</si>
  <si>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</si>
  <si>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</si>
  <si>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</si>
  <si>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</si>
  <si>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</si>
  <si>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</si>
  <si>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</si>
  <si>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</si>
  <si>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</si>
  <si>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</si>
  <si>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</si>
  <si>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</si>
  <si>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</si>
  <si>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</si>
  <si>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</si>
  <si>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</si>
  <si>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</si>
  <si>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</si>
  <si>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</si>
  <si>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</si>
  <si>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</si>
  <si>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</si>
  <si>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</si>
  <si>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</si>
  <si>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</si>
  <si>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</si>
  <si>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</si>
  <si>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</si>
  <si>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</si>
  <si>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</si>
  <si>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</si>
  <si>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</si>
  <si>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</si>
  <si>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</si>
  <si>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>WR230--T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</si>
</sst>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"/>
    <numFmt numFmtId="167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3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D5" sqref="D5"/>
    </sheetView>
  </sheetViews>
  <sheetFormatPr defaultRowHeight="15" x14ac:dyDescent="0.25"/>
  <cols>
    <col min="1" max="1" width="26.5703125" customWidth="1"/>
    <col min="2" max="2" width="10.85546875" bestFit="1" customWidth="1"/>
    <col min="3" max="10" width="13.5703125" customWidth="1"/>
  </cols>
  <sheetData>
    <row r="1" spans="1:10" ht="21" x14ac:dyDescent="0.35">
      <c r="A1" s="6" t="s">
        <v>11</v>
      </c>
    </row>
    <row r="2" spans="1:10" s="47" customFormat="1" ht="12.75" x14ac:dyDescent="0.2">
      <c r="A2" s="45" t="s">
        <v>21</v>
      </c>
      <c r="B2" s="46" t="s">
        <v>12</v>
      </c>
      <c r="C2" s="59">
        <v>200</v>
      </c>
    </row>
    <row r="3" spans="1:10" s="47" customFormat="1" ht="14.25" x14ac:dyDescent="0.25">
      <c r="A3" s="45" t="s">
        <v>52</v>
      </c>
      <c r="B3" s="46" t="s">
        <v>14</v>
      </c>
      <c r="C3" s="59">
        <v>2</v>
      </c>
    </row>
    <row r="4" spans="1:10" s="47" customFormat="1" ht="14.25" x14ac:dyDescent="0.25">
      <c r="A4" s="45" t="s">
        <v>53</v>
      </c>
      <c r="B4" s="46" t="s">
        <v>20</v>
      </c>
      <c r="C4" s="59">
        <v>26</v>
      </c>
    </row>
    <row r="5" spans="1:10" s="47" customFormat="1" ht="14.25" x14ac:dyDescent="0.25">
      <c r="A5" s="45" t="s">
        <v>54</v>
      </c>
      <c r="B5" s="46" t="s">
        <v>20</v>
      </c>
      <c r="C5" s="59">
        <v>26</v>
      </c>
    </row>
    <row r="6" spans="1:10" s="47" customFormat="1" ht="12.75" x14ac:dyDescent="0.2">
      <c r="A6" s="45" t="s">
        <v>64</v>
      </c>
      <c r="B6" s="46" t="str">
        <f>CONCATENATE("[",C7,"]")</f>
        <v>[dB(A)]</v>
      </c>
      <c r="C6" s="59">
        <v>8</v>
      </c>
    </row>
    <row r="7" spans="1:10" s="47" customFormat="1" ht="12.75" x14ac:dyDescent="0.2">
      <c r="A7" s="45" t="s">
        <v>65</v>
      </c>
      <c r="B7" s="46"/>
      <c r="C7" s="59" t="s">
        <v>62</v>
      </c>
    </row>
    <row r="8" spans="1:10" s="47" customFormat="1" ht="12.75" x14ac:dyDescent="0.2"/>
    <row r="9" spans="1:10" s="47" customFormat="1" ht="12.75" x14ac:dyDescent="0.2">
      <c r="B9" s="48" t="s">
        <v>24</v>
      </c>
      <c r="C9" s="29" t="str">
        <f>IF(ISBLANK(TechData!D1),"",TechData!D1)</f>
        <v>WR230--T</v>
      </c>
      <c r="D9" s="29" t="str">
        <f>IF(ISBLANK(TechData!E1),"",TechData!E1)</f>
        <v>WR230--T</v>
      </c>
      <c r="E9" s="29" t="str">
        <f>IF(ISBLANK(TechData!F1),"",TechData!F1)</f>
        <v>WR230--T</v>
      </c>
      <c r="F9" s="29" t="str">
        <f>IF(ISBLANK(TechData!G1),"",TechData!G1)</f>
        <v>WR230--T</v>
      </c>
      <c r="G9" s="30" t="str">
        <f>IF(ISBLANK(TechData!H1),"",TechData!H1)</f>
        <v>WR230--T</v>
      </c>
      <c r="H9" s="30" t="str">
        <f>IF(ISBLANK(TechData!I1),"",TechData!I1)</f>
        <v>WR230--T</v>
      </c>
      <c r="I9" s="30" t="str">
        <f>IF(ISBLANK(TechData!J1),"",TechData!J1)</f>
        <v>WR230--T</v>
      </c>
      <c r="J9" s="30" t="str">
        <f>IF(ISBLANK(TechData!K1),"",TechData!K1)</f>
        <v>WR230--T</v>
      </c>
    </row>
    <row r="10" spans="1:10" s="47" customFormat="1" ht="12.75" x14ac:dyDescent="0.2">
      <c r="B10" s="48" t="s">
        <v>25</v>
      </c>
      <c r="C10" s="29">
        <f>IF(ISBLANK(TechData!D2),"",TechData!D2)</f>
        <v>100</v>
      </c>
      <c r="D10" s="29">
        <f>IF(ISBLANK(TechData!E2),"",TechData!E2)</f>
        <v>125</v>
      </c>
      <c r="E10" s="29">
        <f>IF(ISBLANK(TechData!F2),"",TechData!F2)</f>
        <v>160</v>
      </c>
      <c r="F10" s="29">
        <f>IF(ISBLANK(TechData!G2),"",TechData!G2)</f>
        <v>200</v>
      </c>
      <c r="G10" s="30">
        <f>IF(ISBLANK(TechData!H2),"",TechData!H2)</f>
        <v>250</v>
      </c>
      <c r="H10" s="30">
        <f>IF(ISBLANK(TechData!I2),"",TechData!I2)</f>
        <v>315</v>
      </c>
      <c r="I10" s="30">
        <f>IF(ISBLANK(TechData!J2),"",TechData!J2)</f>
        <v>400</v>
      </c>
      <c r="J10" s="30">
        <f>IF(ISBLANK(TechData!K2),"",TechData!K2)</f>
        <v>500</v>
      </c>
    </row>
    <row r="11" spans="1:10" s="47" customFormat="1" ht="12.75" x14ac:dyDescent="0.2">
      <c r="B11" s="48" t="s">
        <v>26</v>
      </c>
      <c r="C11" s="29" t="str">
        <f>IF(ISBLANK(TechData!D3),"",TechData!D3)</f>
        <v/>
      </c>
      <c r="D11" s="29" t="str">
        <f>IF(ISBLANK(TechData!E3),"",TechData!E3)</f>
        <v/>
      </c>
      <c r="E11" s="29" t="str">
        <f>IF(ISBLANK(TechData!F3),"",TechData!F3)</f>
        <v/>
      </c>
      <c r="F11" s="29" t="str">
        <f>IF(ISBLANK(TechData!G3),"",TechData!G3)</f>
        <v/>
      </c>
      <c r="G11" s="30" t="str">
        <f>IF(ISBLANK(TechData!H3),"",TechData!H3)</f>
        <v/>
      </c>
      <c r="H11" s="30" t="str">
        <f>IF(ISBLANK(TechData!I3),"",TechData!I3)</f>
        <v/>
      </c>
      <c r="I11" s="30" t="str">
        <f>IF(ISBLANK(TechData!J3),"",TechData!J3)</f>
        <v/>
      </c>
      <c r="J11" s="30" t="str">
        <f>IF(ISBLANK(TechData!K3),"",TechData!K3)</f>
        <v/>
      </c>
    </row>
    <row r="12" spans="1:10" s="47" customFormat="1" ht="12.75" x14ac:dyDescent="0.2">
      <c r="B12" s="48" t="s">
        <v>27</v>
      </c>
      <c r="C12" s="29" t="str">
        <f>IF(ISBLANK(TechData!D4),"",TechData!D4)</f>
        <v/>
      </c>
      <c r="D12" s="29" t="str">
        <f>IF(ISBLANK(TechData!E4),"",TechData!E4)</f>
        <v/>
      </c>
      <c r="E12" s="29" t="str">
        <f>IF(ISBLANK(TechData!F4),"",TechData!F4)</f>
        <v/>
      </c>
      <c r="F12" s="29" t="str">
        <f>IF(ISBLANK(TechData!G4),"",TechData!G4)</f>
        <v/>
      </c>
      <c r="G12" s="30" t="str">
        <f>IF(ISBLANK(TechData!H4),"",TechData!H4)</f>
        <v/>
      </c>
      <c r="H12" s="30" t="str">
        <f>IF(ISBLANK(TechData!I4),"",TechData!I4)</f>
        <v/>
      </c>
      <c r="I12" s="30" t="str">
        <f>IF(ISBLANK(TechData!J4),"",TechData!J4)</f>
        <v/>
      </c>
      <c r="J12" s="30" t="str">
        <f>IF(ISBLANK(TechData!K4),"",TechData!K4)</f>
        <v/>
      </c>
    </row>
    <row r="13" spans="1:10" s="47" customFormat="1" ht="12.75" x14ac:dyDescent="0.2">
      <c r="B13" s="48" t="s">
        <v>28</v>
      </c>
      <c r="C13" s="29" t="str">
        <f>IF(ISBLANK(TechData!D5),"",TechData!D5)</f>
        <v/>
      </c>
      <c r="D13" s="29" t="str">
        <f>IF(ISBLANK(TechData!E5),"",TechData!E5)</f>
        <v/>
      </c>
      <c r="E13" s="29" t="str">
        <f>IF(ISBLANK(TechData!F5),"",TechData!F5)</f>
        <v/>
      </c>
      <c r="F13" s="29" t="str">
        <f>IF(ISBLANK(TechData!G5),"",TechData!G5)</f>
        <v/>
      </c>
      <c r="G13" s="30" t="str">
        <f>IF(ISBLANK(TechData!H5),"",TechData!H5)</f>
        <v/>
      </c>
      <c r="H13" s="30" t="str">
        <f>IF(ISBLANK(TechData!I5),"",TechData!I5)</f>
        <v/>
      </c>
      <c r="I13" s="30" t="str">
        <f>IF(ISBLANK(TechData!J5),"",TechData!J5)</f>
        <v/>
      </c>
      <c r="J13" s="30" t="str">
        <f>IF(ISBLANK(TechData!K5),"",TechData!K5)</f>
        <v/>
      </c>
    </row>
    <row r="14" spans="1:10" s="47" customFormat="1" ht="14.25" x14ac:dyDescent="0.25">
      <c r="A14" s="49" t="s">
        <v>60</v>
      </c>
      <c r="B14" s="46" t="s">
        <v>13</v>
      </c>
      <c r="C14" s="51">
        <f>$C$2/3600/TechData!D13</f>
        <v>11.626484264146054</v>
      </c>
      <c r="D14" s="51">
        <f>$C$2/3600/TechData!E13</f>
        <v>7.365215562584817</v>
      </c>
      <c r="E14" s="51">
        <f>$C$2/3600/TechData!F13</f>
        <v>4.6754927796327976</v>
      </c>
      <c r="F14" s="51">
        <f>$C$2/3600/TechData!G13</f>
        <v>2.8335014526143483</v>
      </c>
      <c r="G14" s="51">
        <f>$C$2/3600/TechData!H13</f>
        <v>1.804293701231114</v>
      </c>
      <c r="H14" s="51">
        <f>$C$2/3600/TechData!I13</f>
        <v>1.1500964207704312</v>
      </c>
      <c r="I14" s="51">
        <f>$C$2/3600/TechData!J13</f>
        <v>0.72201951906281159</v>
      </c>
      <c r="J14" s="51">
        <f>$C$2/3600/TechData!K13</f>
        <v>0.44655141450382935</v>
      </c>
    </row>
    <row r="15" spans="1:10" s="47" customFormat="1" ht="14.25" x14ac:dyDescent="0.25">
      <c r="A15" s="49" t="s">
        <v>61</v>
      </c>
      <c r="B15" s="46" t="s">
        <v>13</v>
      </c>
      <c r="C15" s="51">
        <f>$C$2/3600/TechData!D7</f>
        <v>19.422722710019617</v>
      </c>
      <c r="D15" s="51">
        <f>$C$2/3600/TechData!E7</f>
        <v>12.053801172383576</v>
      </c>
      <c r="E15" s="51">
        <f>$C$2/3600/TechData!F7</f>
        <v>7.1107830599095116</v>
      </c>
      <c r="F15" s="51">
        <f>$C$2/3600/TechData!G7</f>
        <v>4.4129737351337575</v>
      </c>
      <c r="G15" s="51">
        <f>$C$2/3600/TechData!H7</f>
        <v>2.7387050094069676</v>
      </c>
      <c r="H15" s="51">
        <f>$C$2/3600/TechData!I7</f>
        <v>1.6709398656020702</v>
      </c>
      <c r="I15" s="51">
        <f>$C$2/3600/TechData!J7</f>
        <v>1.002657427474577</v>
      </c>
      <c r="J15" s="51">
        <f>$C$2/3600/TechData!K7</f>
        <v>0.62225226891374119</v>
      </c>
    </row>
    <row r="16" spans="1:10" s="47" customFormat="1" ht="14.25" x14ac:dyDescent="0.25">
      <c r="A16" s="49" t="s">
        <v>55</v>
      </c>
      <c r="B16" s="46" t="s">
        <v>15</v>
      </c>
      <c r="C16" s="50">
        <f>IF(C9="","",IF(ISBLANK(TechData!D11),"-",IF((SelectionData!$C$2/TechData!D11)^(1/TechData!D12)&lt;1,"&lt;1",(SelectionData!$C$2/TechData!D11)^(1/TechData!D12))))</f>
        <v>690.84774130755068</v>
      </c>
      <c r="D16" s="50">
        <f>IF(D9="","",IF(ISBLANK(TechData!E11),"-",IF((SelectionData!$C$2/TechData!E11)^(1/TechData!E12)&lt;1,"&lt;1",(SelectionData!$C$2/TechData!E11)^(1/TechData!E12))))</f>
        <v>215.55124285686901</v>
      </c>
      <c r="E16" s="50">
        <f>IF(E9="","",IF(ISBLANK(TechData!F11),"-",IF((SelectionData!$C$2/TechData!F11)^(1/TechData!F12)&lt;1,"&lt;1",(SelectionData!$C$2/TechData!F11)^(1/TechData!F12))))</f>
        <v>83.895752244992451</v>
      </c>
      <c r="F16" s="50">
        <f>IF(F9="","",IF(ISBLANK(TechData!G11),"-",IF((SelectionData!$C$2/TechData!G11)^(1/TechData!G12)&lt;1,"&lt;1",(SelectionData!$C$2/TechData!G11)^(1/TechData!G12))))</f>
        <v>31.218441070987559</v>
      </c>
      <c r="G16" s="50">
        <f>IF(G9="","",IF(ISBLANK(TechData!H11),"-",IF((SelectionData!$C$2/TechData!H11)^(1/TechData!H12)&lt;1,"&lt;1",(SelectionData!$C$2/TechData!H11)^(1/TechData!H12))))</f>
        <v>13.877053403546139</v>
      </c>
      <c r="H16" s="50">
        <f>IF(H9="","",IF(ISBLANK(TechData!I11),"-",IF((SelectionData!$C$2/TechData!I11)^(1/TechData!I12)&lt;1,"&lt;1",(SelectionData!$C$2/TechData!I11)^(1/TechData!I12))))</f>
        <v>4.4930637408164804</v>
      </c>
      <c r="I16" s="50">
        <f>IF(I9="","",IF(ISBLANK(TechData!J11),"-",IF((SelectionData!$C$2/TechData!J11)^(1/TechData!J12)&lt;1,"&lt;1",(SelectionData!$C$2/TechData!J11)^(1/TechData!J12))))</f>
        <v>1.9290282552077778</v>
      </c>
      <c r="J16" s="50" t="str">
        <f>IF(J9="","",IF(ISBLANK(TechData!K11),"-",IF((SelectionData!$C$2/TechData!K11)^(1/TechData!K12)&lt;1,"&lt;1",(SelectionData!$C$2/TechData!K11)^(1/TechData!K12))))</f>
        <v>&lt;1</v>
      </c>
    </row>
    <row r="17" spans="1:10" s="47" customFormat="1" ht="14.25" x14ac:dyDescent="0.25">
      <c r="A17" s="49" t="s">
        <v>56</v>
      </c>
      <c r="B17" s="46" t="s">
        <v>15</v>
      </c>
      <c r="C17" s="50">
        <f>IF(C9="","",IF(ISBLANK(TechData!D11),"-",IF((SelectionData!$C$2/TechData!D11)^(1/TechData!D12)+0.5*1.2*($C$2/3600/TechData!D13)^2&lt;1,"&lt;1",(SelectionData!$C$2/TechData!D11)^(1/TechData!D12)+0.5*1.2*($C$2/3600/TechData!D13)^2)))</f>
        <v>771.95282311421215</v>
      </c>
      <c r="D17" s="50">
        <f>IF(D9="","",IF(ISBLANK(TechData!E11),"-",IF((SelectionData!$C$2/TechData!E11)^(1/TechData!E12)+0.5*1.2*($C$2/3600/TechData!E13)^2&lt;1,"&lt;1",(SelectionData!$C$2/TechData!E11)^(1/TechData!E12)+0.5*1.2*($C$2/3600/TechData!E13)^2)))</f>
        <v>248.09908302687396</v>
      </c>
      <c r="E17" s="50">
        <f>IF(E9="","",IF(ISBLANK(TechData!F11),"-",IF((SelectionData!$C$2/TechData!F11)^(1/TechData!F12)+0.5*1.2*($C$2/3600/TechData!F13)^2&lt;1,"&lt;1",(SelectionData!$C$2/TechData!F11)^(1/TechData!F12)+0.5*1.2*($C$2/3600/TechData!F13)^2)))</f>
        <v>97.011891884431506</v>
      </c>
      <c r="F17" s="50">
        <f>IF(F9="","",IF(ISBLANK(TechData!G11),"-",IF((SelectionData!$C$2/TechData!G11)^(1/TechData!G12)+0.5*1.2*($C$2/3600/TechData!G13)^2&lt;1,"&lt;1",(SelectionData!$C$2/TechData!G11)^(1/TechData!G12)+0.5*1.2*($C$2/3600/TechData!G13)^2)))</f>
        <v>36.035679360168132</v>
      </c>
      <c r="G17" s="50">
        <f>IF(G9="","",IF(ISBLANK(TechData!H11),"-",IF((SelectionData!$C$2/TechData!H11)^(1/TechData!H12)+0.5*1.2*($C$2/3600/TechData!H13)^2&lt;1,"&lt;1",(SelectionData!$C$2/TechData!H11)^(1/TechData!H12)+0.5*1.2*($C$2/3600/TechData!H13)^2)))</f>
        <v>15.830338859727503</v>
      </c>
      <c r="H17" s="50">
        <f>IF(H9="","",IF(ISBLANK(TechData!I11),"-",IF((SelectionData!$C$2/TechData!I11)^(1/TechData!I12)+0.5*1.2*($C$2/3600/TechData!I13)^2&lt;1,"&lt;1",(SelectionData!$C$2/TechData!I11)^(1/TechData!I12)+0.5*1.2*($C$2/3600/TechData!I13)^2)))</f>
        <v>5.2866968070578544</v>
      </c>
      <c r="I17" s="50">
        <f>IF(I9="","",IF(ISBLANK(TechData!J11),"-",IF((SelectionData!$C$2/TechData!J11)^(1/TechData!J12)+0.5*1.2*($C$2/3600/TechData!J13)^2&lt;1,"&lt;1",(SelectionData!$C$2/TechData!J11)^(1/TechData!J12)+0.5*1.2*($C$2/3600/TechData!J13)^2)))</f>
        <v>2.2418155667523942</v>
      </c>
      <c r="J17" s="50" t="str">
        <f>IF(J9="","",IF(ISBLANK(TechData!K11),"-",IF((SelectionData!$C$2/TechData!K11)^(1/TechData!K12)+0.5*1.2*($C$2/3600/TechData!K13)^2&lt;1,"&lt;1",(SelectionData!$C$2/TechData!K11)^(1/TechData!K12)+0.5*1.2*($C$2/3600/TechData!K13)^2)))</f>
        <v>&lt;1</v>
      </c>
    </row>
    <row r="18" spans="1:10" s="47" customFormat="1" ht="14.25" x14ac:dyDescent="0.25">
      <c r="A18" s="49" t="s">
        <v>57</v>
      </c>
      <c r="B18" s="46" t="s">
        <v>13</v>
      </c>
      <c r="C18" s="53">
        <f>IF(C9="","",IF(ISBLANK(TechData!D8),"-",IF(($C$2/3600/TechData!D7)*TechData!D8*SQRT(TechData!D7)/(SelectionData!$C$3-TechData!D9)&gt;0.75,"&gt;0.75",($C$2/3600/TechData!D7)*TechData!D8*SQRT(TechData!D7)/(SelectionData!$C$3-TechData!D9))))</f>
        <v>0.71124516233233104</v>
      </c>
      <c r="D18" s="53">
        <f>IF(D9="","",IF(ISBLANK(TechData!E8),"-",IF(($C$2/3600/TechData!E7)*TechData!E8*SQRT(TechData!E7)/(SelectionData!$C$3-TechData!E9)&gt;0.75,"&gt;0.75",($C$2/3600/TechData!E7)*TechData!E8*SQRT(TechData!E7)/(SelectionData!$C$3-TechData!E9))))</f>
        <v>0.55725313173765145</v>
      </c>
      <c r="E18" s="53">
        <f>IF(E9="","",IF(ISBLANK(TechData!F8),"-",IF(($C$2/3600/TechData!F7)*TechData!F8*SQRT(TechData!F7)/(SelectionData!$C$3-TechData!F9)&gt;0.75,"&gt;0.75",($C$2/3600/TechData!F7)*TechData!F8*SQRT(TechData!F7)/(SelectionData!$C$3-TechData!F9))))</f>
        <v>0.42471113044183612</v>
      </c>
      <c r="F18" s="53">
        <f>IF(F9="","",IF(ISBLANK(TechData!G8),"-",IF(($C$2/3600/TechData!G7)*TechData!G8*SQRT(TechData!G7)/(SelectionData!$C$3-TechData!G9)&gt;0.75,"&gt;0.75",($C$2/3600/TechData!G7)*TechData!G8*SQRT(TechData!G7)/(SelectionData!$C$3-TechData!G9))))</f>
        <v>0.33161603578488708</v>
      </c>
      <c r="G18" s="53">
        <f>IF(G9="","",IF(ISBLANK(TechData!H8),"-",IF(($C$2/3600/TechData!H7)*TechData!H8*SQRT(TechData!H7)/(SelectionData!$C$3-TechData!H9)&gt;0.75,"&gt;0.75",($C$2/3600/TechData!H7)*TechData!H8*SQRT(TechData!H7)/(SelectionData!$C$3-TechData!H9))))</f>
        <v>0.25833618697612198</v>
      </c>
      <c r="H18" s="53">
        <f>IF(H9="","",IF(ISBLANK(TechData!I8),"-",IF(($C$2/3600/TechData!I7)*TechData!I8*SQRT(TechData!I7)/(SelectionData!$C$3-TechData!I9)&gt;0.75,"&gt;0.75",($C$2/3600/TechData!I7)*TechData!I8*SQRT(TechData!I7)/(SelectionData!$C$3-TechData!I9))))</f>
        <v>0.1988661772483642</v>
      </c>
      <c r="I18" s="53">
        <f>IF(I9="","",IF(ISBLANK(TechData!J8),"-",IF(($C$2/3600/TechData!J7)*TechData!J8*SQRT(TechData!J7)/(SelectionData!$C$3-TechData!J9)&gt;0.75,"&gt;0.75",($C$2/3600/TechData!J7)*TechData!J8*SQRT(TechData!J7)/(SelectionData!$C$3-TechData!J9))))</f>
        <v>0.15114065404649474</v>
      </c>
      <c r="J18" s="53">
        <f>IF(J9="","",IF(ISBLANK(TechData!K8),"-",IF(($C$2/3600/TechData!K7)*TechData!K8*SQRT(TechData!K7)/(SelectionData!$C$3-TechData!K9)&gt;0.75,"&gt;0.75",($C$2/3600/TechData!K7)*TechData!K8*SQRT(TechData!K7)/(SelectionData!$C$3-TechData!K9))))</f>
        <v>0.11643913959848315</v>
      </c>
    </row>
    <row r="19" spans="1:10" s="47" customFormat="1" ht="12.75" x14ac:dyDescent="0.2">
      <c r="A19" s="49" t="s">
        <v>19</v>
      </c>
      <c r="B19" s="46" t="s">
        <v>14</v>
      </c>
      <c r="C19" s="51" t="str">
        <f>IF(C9="","",IF(OR($C$4&gt;=$C$5,IntermediateCalcul!B9=""),"-",10^(FORECAST(ABS($C$4-$C$5),IntermediateCalcul!B$26:B$27,IntermediateCalcul!B$24:B$25)*LOG($C$2)+FORECAST(ABS($C$4-$C$5),IntermediateCalcul!B$28:B$29,IntermediateCalcul!B$24:B$25))))</f>
        <v>-</v>
      </c>
      <c r="D19" s="51" t="str">
        <f>IF(D9="","",IF(OR($C$4&gt;=$C$5,IntermediateCalcul!C9=""),"-",10^(FORECAST(ABS($C$4-$C$5),IntermediateCalcul!C$26:C$27,IntermediateCalcul!C$24:C$25)*LOG($C$2)+FORECAST(ABS($C$4-$C$5),IntermediateCalcul!C$28:C$29,IntermediateCalcul!C$24:C$25))))</f>
        <v>-</v>
      </c>
      <c r="E19" s="51" t="str">
        <f>IF(E9="","",IF(OR($C$4&gt;=$C$5,IntermediateCalcul!D9=""),"-",10^(FORECAST(ABS($C$4-$C$5),IntermediateCalcul!D$26:D$27,IntermediateCalcul!D$24:D$25)*LOG($C$2)+FORECAST(ABS($C$4-$C$5),IntermediateCalcul!D$28:D$29,IntermediateCalcul!D$24:D$25))))</f>
        <v>-</v>
      </c>
      <c r="F19" s="51" t="str">
        <f>IF(F9="","",IF(OR($C$4&gt;=$C$5,IntermediateCalcul!E9=""),"-",10^(FORECAST(ABS($C$4-$C$5),IntermediateCalcul!E$26:E$27,IntermediateCalcul!E$24:E$25)*LOG($C$2)+FORECAST(ABS($C$4-$C$5),IntermediateCalcul!E$28:E$29,IntermediateCalcul!E$24:E$25))))</f>
        <v>-</v>
      </c>
      <c r="G19" s="51" t="str">
        <f>IF(G9="","",IF(OR($C$4&gt;=$C$5,IntermediateCalcul!F9=""),"-",10^(FORECAST(ABS($C$4-$C$5),IntermediateCalcul!F$26:F$27,IntermediateCalcul!F$24:F$25)*LOG($C$2)+FORECAST(ABS($C$4-$C$5),IntermediateCalcul!F$28:F$29,IntermediateCalcul!F$24:F$25))))</f>
        <v>-</v>
      </c>
      <c r="H19" s="51" t="str">
        <f>IF(H9="","",IF(OR($C$4&gt;=$C$5,IntermediateCalcul!G9=""),"-",10^(FORECAST(ABS($C$4-$C$5),IntermediateCalcul!G$26:G$27,IntermediateCalcul!G$24:G$25)*LOG($C$2)+FORECAST(ABS($C$4-$C$5),IntermediateCalcul!G$28:G$29,IntermediateCalcul!G$24:G$25))))</f>
        <v>-</v>
      </c>
      <c r="I19" s="51" t="str">
        <f>IF(I9="","",IF(OR($C$4&gt;=$C$5,IntermediateCalcul!H9=""),"-",10^(FORECAST(ABS($C$4-$C$5),IntermediateCalcul!H$26:H$27,IntermediateCalcul!H$24:H$25)*LOG($C$2)+FORECAST(ABS($C$4-$C$5),IntermediateCalcul!H$28:H$29,IntermediateCalcul!H$24:H$25))))</f>
        <v>-</v>
      </c>
      <c r="J19" s="51" t="str">
        <f>IF(J9="","",IF(OR($C$4&gt;=$C$5,IntermediateCalcul!I9=""),"-",10^(FORECAST(ABS($C$4-$C$5),IntermediateCalcul!I$26:I$27,IntermediateCalcul!I$24:I$25)*LOG($C$2)+FORECAST(ABS($C$4-$C$5),IntermediateCalcul!I$28:I$29,IntermediateCalcul!I$24:I$25))))</f>
        <v>-</v>
      </c>
    </row>
    <row r="20" spans="1:10" s="47" customFormat="1" ht="14.25" x14ac:dyDescent="0.25">
      <c r="A20" s="49" t="s">
        <v>67</v>
      </c>
      <c r="B20" s="46" t="s">
        <v>20</v>
      </c>
      <c r="C20" s="51" t="str">
        <f>IF(C9="","",IF(OR(ISBLANK(TechData!D27),$C$5&lt;$C$4),"-",(TechData!D27*SQRT(TechData!D26)/(SelectionData!$C$3-TechData!D28)*(SelectionData!$C$4-SelectionData!$C$5)+(SelectionData!$C$5+273.15))-273.15))</f>
        <v>-</v>
      </c>
      <c r="D20" s="51" t="str">
        <f>IF(D9="","",IF(OR(ISBLANK(TechData!E27),$C$5&lt;$C$4),"-",(TechData!E27*SQRT(TechData!E26)/(SelectionData!$C$3-TechData!E28)*(SelectionData!$C$4-SelectionData!$C$5)+(SelectionData!$C$5+273.15))-273.15))</f>
        <v>-</v>
      </c>
      <c r="E20" s="51" t="str">
        <f>IF(E9="","",IF(OR(ISBLANK(TechData!F27),$C$5&lt;$C$4),"-",(TechData!F27*SQRT(TechData!F26)/(SelectionData!$C$3-TechData!F28)*(SelectionData!$C$4-SelectionData!$C$5)+(SelectionData!$C$5+273.15))-273.15))</f>
        <v>-</v>
      </c>
      <c r="F20" s="51" t="str">
        <f>IF(F9="","",IF(OR(ISBLANK(TechData!G27),$C$5&lt;$C$4),"-",(TechData!G27*SQRT(TechData!G26)/(SelectionData!$C$3-TechData!G28)*(SelectionData!$C$4-SelectionData!$C$5)+(SelectionData!$C$5+273.15))-273.15))</f>
        <v>-</v>
      </c>
      <c r="G20" s="51" t="str">
        <f>IF(G9="","",IF(OR(ISBLANK(TechData!H27),$C$5&lt;$C$4),"-",(TechData!H27*SQRT(TechData!H26)/(SelectionData!$C$3-TechData!H28)*(SelectionData!$C$4-SelectionData!$C$5)+(SelectionData!$C$5+273.15))-273.15))</f>
        <v>-</v>
      </c>
      <c r="H20" s="51" t="str">
        <f>IF(H9="","",IF(OR(ISBLANK(TechData!I27),$C$5&lt;$C$4),"-",(TechData!I27*SQRT(TechData!I26)/(SelectionData!$C$3-TechData!I28)*(SelectionData!$C$4-SelectionData!$C$5)+(SelectionData!$C$5+273.15))-273.15))</f>
        <v>-</v>
      </c>
      <c r="I20" s="51" t="str">
        <f>IF(I9="","",IF(OR(ISBLANK(TechData!J27),$C$5&lt;$C$4),"-",(TechData!J27*SQRT(TechData!J26)/(SelectionData!$C$3-TechData!J28)*(SelectionData!$C$4-SelectionData!$C$5)+(SelectionData!$C$5+273.15))-273.15))</f>
        <v>-</v>
      </c>
      <c r="J20" s="51" t="str">
        <f>IF(J9="","",IF(OR(ISBLANK(TechData!K27),$C$5&lt;$C$4),"-",(TechData!K27*SQRT(TechData!K26)/(SelectionData!$C$3-TechData!K28)*(SelectionData!$C$4-SelectionData!$C$5)+(SelectionData!$C$5+273.15))-273.15))</f>
        <v>-</v>
      </c>
    </row>
    <row r="21" spans="1:10" s="47" customFormat="1" ht="14.25" x14ac:dyDescent="0.25">
      <c r="A21" s="49" t="s">
        <v>58</v>
      </c>
      <c r="B21" s="46" t="str">
        <f>B6</f>
        <v>[dB(A)]</v>
      </c>
      <c r="C21" s="50" t="str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&gt;55</v>
      </c>
      <c r="D21" s="50" t="str">
        <f>IF($C$7="NR",IF(D9="","",IF(ISBLANK(TechData!E30),"-",IF(TechData!E30*LN(SelectionData!$C$2)+TechData!E31&lt;15,"&lt;15",IF(TechData!E30*LN(SelectionData!$C$2)+TechData!E31&gt;50,"&gt;50",TechData!E30*LN(SelectionData!$C$2)+TechData!E31)))),IF(D9="","",IF(ISBLANK(TechData!E33),"-",IF(TechData!E33*LN(SelectionData!$C$2)+TechData!E34&lt;20,"&lt;20",IF(TechData!E33*LN(SelectionData!$C$2)+TechData!E34&gt;55,"&gt;55",TechData!E33*LN(SelectionData!$C$2)+TechData!E34)))))</f>
        <v>&gt;55</v>
      </c>
      <c r="E21" s="50">
        <f>IF($C$7="NR",IF(E9="","",IF(ISBLANK(TechData!F30),"-",IF(TechData!F30*LN(SelectionData!$C$2)+TechData!F31&lt;15,"&lt;15",IF(TechData!F30*LN(SelectionData!$C$2)+TechData!F31&gt;50,"&gt;50",TechData!F30*LN(SelectionData!$C$2)+TechData!F31)))),IF(E9="","",IF(ISBLANK(TechData!F33),"-",IF(TechData!F33*LN(SelectionData!$C$2)+TechData!F34&lt;20,"&lt;20",IF(TechData!F33*LN(SelectionData!$C$2)+TechData!F34&gt;55,"&gt;55",TechData!F33*LN(SelectionData!$C$2)+TechData!F34)))))</f>
        <v>48.795583693522275</v>
      </c>
      <c r="F21" s="50">
        <f>IF($C$7="NR",IF(F9="","",IF(ISBLANK(TechData!G30),"-",IF(TechData!G30*LN(SelectionData!$C$2)+TechData!G31&lt;15,"&lt;15",IF(TechData!G30*LN(SelectionData!$C$2)+TechData!G31&gt;50,"&gt;50",TechData!G30*LN(SelectionData!$C$2)+TechData!G31)))),IF(F9="","",IF(ISBLANK(TechData!G33),"-",IF(TechData!G33*LN(SelectionData!$C$2)+TechData!G34&lt;20,"&lt;20",IF(TechData!G33*LN(SelectionData!$C$2)+TechData!G34&gt;55,"&gt;55",TechData!G33*LN(SelectionData!$C$2)+TechData!G34)))))</f>
        <v>37.354038557452299</v>
      </c>
      <c r="G21" s="50">
        <f>IF($C$7="NR",IF(G9="","",IF(ISBLANK(TechData!H30),"-",IF(TechData!H30*LN(SelectionData!$C$2)+TechData!H31&lt;15,"&lt;15",IF(TechData!H30*LN(SelectionData!$C$2)+TechData!H31&gt;50,"&gt;50",TechData!H30*LN(SelectionData!$C$2)+TechData!H31)))),IF(G9="","",IF(ISBLANK(TechData!H33),"-",IF(TechData!H33*LN(SelectionData!$C$2)+TechData!H34&lt;20,"&lt;20",IF(TechData!H33*LN(SelectionData!$C$2)+TechData!H34&gt;55,"&gt;55",TechData!H33*LN(SelectionData!$C$2)+TechData!H34)))))</f>
        <v>23.11060213002591</v>
      </c>
      <c r="H21" s="50" t="str">
        <f>IF($C$7="NR",IF(H9="","",IF(ISBLANK(TechData!I30),"-",IF(TechData!I30*LN(SelectionData!$C$2)+TechData!I31&lt;15,"&lt;15",IF(TechData!I30*LN(SelectionData!$C$2)+TechData!I31&gt;50,"&gt;50",TechData!I30*LN(SelectionData!$C$2)+TechData!I31)))),IF(H9="","",IF(ISBLANK(TechData!I33),"-",IF(TechData!I33*LN(SelectionData!$C$2)+TechData!I34&lt;20,"&lt;20",IF(TechData!I33*LN(SelectionData!$C$2)+TechData!I34&gt;55,"&gt;55",TechData!I33*LN(SelectionData!$C$2)+TechData!I34)))))</f>
        <v>&lt;20</v>
      </c>
      <c r="I21" s="50" t="str">
        <f>IF($C$7="NR",IF(I9="","",IF(ISBLANK(TechData!J30),"-",IF(TechData!J30*LN(SelectionData!$C$2)+TechData!J31&lt;15,"&lt;15",IF(TechData!J30*LN(SelectionData!$C$2)+TechData!J31&gt;50,"&gt;50",TechData!J30*LN(SelectionData!$C$2)+TechData!J31)))),IF(I9="","",IF(ISBLANK(TechData!J33),"-",IF(TechData!J33*LN(SelectionData!$C$2)+TechData!J34&lt;20,"&lt;20",IF(TechData!J33*LN(SelectionData!$C$2)+TechData!J34&gt;55,"&gt;55",TechData!J33*LN(SelectionData!$C$2)+TechData!J34)))))</f>
        <v>&lt;20</v>
      </c>
      <c r="J21" s="50" t="str">
        <f>IF($C$7="NR",IF(J9="","",IF(ISBLANK(TechData!K30),"-",IF(TechData!K30*LN(SelectionData!$C$2)+TechData!K31&lt;15,"&lt;15",IF(TechData!K30*LN(SelectionData!$C$2)+TechData!K31&gt;50,"&gt;50",TechData!K30*LN(SelectionData!$C$2)+TechData!K31)))),IF(J9="","",IF(ISBLANK(TechData!K33),"-",IF(TechData!K33*LN(SelectionData!$C$2)+TechData!K34&lt;20,"&lt;20",IF(TechData!K33*LN(SelectionData!$C$2)+TechData!K34&gt;55,"&gt;55",TechData!K33*LN(SelectionData!$C$2)+TechData!K34)))))</f>
        <v>&lt;20</v>
      </c>
    </row>
    <row r="22" spans="1:10" s="47" customFormat="1" ht="14.25" x14ac:dyDescent="0.25">
      <c r="A22" s="49" t="s">
        <v>66</v>
      </c>
      <c r="B22" s="46" t="str">
        <f>B6</f>
        <v>[dB(A)]</v>
      </c>
      <c r="C22" s="50" t="str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&gt;55</v>
      </c>
      <c r="D22" s="50">
        <f>IF($C$7="NR",IF(D9="","",IF(ISBLANK(TechData!E30),"-",IF(TechData!E30*LN(SelectionData!$C$2)+TechData!E31-$C$6&lt;15,"&lt;15",IF(TechData!E30*LN(SelectionData!$C$2)+TechData!E31-$C$6&gt;50,"&gt;50",TechData!E30*LN(SelectionData!$C$2)+TechData!E31-$C$6)))),IF(D9="","",IF(ISBLANK(TechData!E33),"-",IF(TechData!E33*LN(SelectionData!$C$2)+TechData!E34-$C$6&lt;20,"&lt;20",IF(TechData!E33*LN(SelectionData!$C$2)+TechData!E34-$C$6&gt;55,"&gt;55",TechData!E33*LN(SelectionData!$C$2)+TechData!E34-$C$6)))))</f>
        <v>52.630318152722964</v>
      </c>
      <c r="E22" s="50">
        <f>IF($C$7="NR",IF(E9="","",IF(ISBLANK(TechData!F30),"-",IF(TechData!F30*LN(SelectionData!$C$2)+TechData!F31-$C$6&lt;15,"&lt;15",IF(TechData!F30*LN(SelectionData!$C$2)+TechData!F31-$C$6&gt;50,"&gt;50",TechData!F30*LN(SelectionData!$C$2)+TechData!F31-$C$6)))),IF(E9="","",IF(ISBLANK(TechData!F33),"-",IF(TechData!F33*LN(SelectionData!$C$2)+TechData!F34-$C$6&lt;20,"&lt;20",IF(TechData!F33*LN(SelectionData!$C$2)+TechData!F34-$C$6&gt;55,"&gt;55",TechData!F33*LN(SelectionData!$C$2)+TechData!F34-$C$6)))))</f>
        <v>40.795583693522275</v>
      </c>
      <c r="F22" s="50">
        <f>IF($C$7="NR",IF(F9="","",IF(ISBLANK(TechData!G30),"-",IF(TechData!G30*LN(SelectionData!$C$2)+TechData!G31-$C$6&lt;15,"&lt;15",IF(TechData!G30*LN(SelectionData!$C$2)+TechData!G31-$C$6&gt;50,"&gt;50",TechData!G30*LN(SelectionData!$C$2)+TechData!G31-$C$6)))),IF(F9="","",IF(ISBLANK(TechData!G33),"-",IF(TechData!G33*LN(SelectionData!$C$2)+TechData!G34-$C$6&lt;20,"&lt;20",IF(TechData!G33*LN(SelectionData!$C$2)+TechData!G34-$C$6&gt;55,"&gt;55",TechData!G33*LN(SelectionData!$C$2)+TechData!G34-$C$6)))))</f>
        <v>29.354038557452299</v>
      </c>
      <c r="G22" s="50" t="str">
        <f>IF($C$7="NR",IF(G9="","",IF(ISBLANK(TechData!H30),"-",IF(TechData!H30*LN(SelectionData!$C$2)+TechData!H31-$C$6&lt;15,"&lt;15",IF(TechData!H30*LN(SelectionData!$C$2)+TechData!H31-$C$6&gt;50,"&gt;50",TechData!H30*LN(SelectionData!$C$2)+TechData!H31-$C$6)))),IF(G9="","",IF(ISBLANK(TechData!H33),"-",IF(TechData!H33*LN(SelectionData!$C$2)+TechData!H34-$C$6&lt;20,"&lt;20",IF(TechData!H33*LN(SelectionData!$C$2)+TechData!H34-$C$6&gt;55,"&gt;55",TechData!H33*LN(SelectionData!$C$2)+TechData!H34-$C$6)))))</f>
        <v>&lt;20</v>
      </c>
      <c r="H22" s="50" t="str">
        <f>IF($C$7="NR",IF(H9="","",IF(ISBLANK(TechData!I30),"-",IF(TechData!I30*LN(SelectionData!$C$2)+TechData!I31-$C$6&lt;15,"&lt;15",IF(TechData!I30*LN(SelectionData!$C$2)+TechData!I31-$C$6&gt;50,"&gt;50",TechData!I30*LN(SelectionData!$C$2)+TechData!I31-$C$6)))),IF(H9="","",IF(ISBLANK(TechData!I33),"-",IF(TechData!I33*LN(SelectionData!$C$2)+TechData!I34-$C$6&lt;20,"&lt;20",IF(TechData!I33*LN(SelectionData!$C$2)+TechData!I34-$C$6&gt;55,"&gt;55",TechData!I33*LN(SelectionData!$C$2)+TechData!I34-$C$6)))))</f>
        <v>&lt;20</v>
      </c>
      <c r="I22" s="50" t="str">
        <f>IF($C$7="NR",IF(I9="","",IF(ISBLANK(TechData!J30),"-",IF(TechData!J30*LN(SelectionData!$C$2)+TechData!J31-$C$6&lt;15,"&lt;15",IF(TechData!J30*LN(SelectionData!$C$2)+TechData!J31-$C$6&gt;50,"&gt;50",TechData!J30*LN(SelectionData!$C$2)+TechData!J31-$C$6)))),IF(I9="","",IF(ISBLANK(TechData!J33),"-",IF(TechData!J33*LN(SelectionData!$C$2)+TechData!J34-$C$6&lt;20,"&lt;20",IF(TechData!J33*LN(SelectionData!$C$2)+TechData!J34-$C$6&gt;55,"&gt;55",TechData!J33*LN(SelectionData!$C$2)+TechData!J34-$C$6)))))</f>
        <v>&lt;20</v>
      </c>
      <c r="J22" s="50" t="str">
        <f>IF($C$7="NR",IF(J9="","",IF(ISBLANK(TechData!K30),"-",IF(TechData!K30*LN(SelectionData!$C$2)+TechData!K31-$C$6&lt;15,"&lt;15",IF(TechData!K30*LN(SelectionData!$C$2)+TechData!K31-$C$6&gt;50,"&gt;50",TechData!K30*LN(SelectionData!$C$2)+TechData!K31-$C$6)))),IF(J9="","",IF(ISBLANK(TechData!K33),"-",IF(TechData!K33*LN(SelectionData!$C$2)+TechData!K34-$C$6&lt;20,"&lt;20",IF(TechData!K33*LN(SelectionData!$C$2)+TechData!K34-$C$6&gt;55,"&gt;55",TechData!K33*LN(SelectionData!$C$2)+TechData!K34-$C$6)))))</f>
        <v>&lt;20</v>
      </c>
    </row>
    <row r="23" spans="1:10" s="47" customFormat="1" ht="12.75" x14ac:dyDescent="0.2">
      <c r="B23" s="31"/>
    </row>
    <row r="24" spans="1:10" s="47" customFormat="1" ht="12.75" x14ac:dyDescent="0.2">
      <c r="A24" s="52" t="s">
        <v>16</v>
      </c>
      <c r="B24" s="31"/>
    </row>
    <row r="25" spans="1:10" s="47" customFormat="1" ht="14.25" x14ac:dyDescent="0.25">
      <c r="B25" s="31"/>
      <c r="C25" s="67" t="s">
        <v>59</v>
      </c>
      <c r="D25" s="67"/>
      <c r="E25" s="67"/>
      <c r="F25" s="67"/>
      <c r="G25" s="67"/>
      <c r="H25" s="67"/>
      <c r="I25" s="67"/>
      <c r="J25" s="67"/>
    </row>
    <row r="26" spans="1:10" s="47" customFormat="1" ht="12.75" x14ac:dyDescent="0.2">
      <c r="A26" s="45">
        <v>125</v>
      </c>
      <c r="B26" s="46" t="s">
        <v>17</v>
      </c>
      <c r="C26" s="51" t="str">
        <f>IF(C9="","",IF(AND(OR(ISNUMBER(C21),ISNUMBER(C22)),SUM(TechData!D36:D49)&lt;&gt;0),IF(TechData!D36="","&lt; BGL",IF(TechData!D36*LN(SelectionData!$C$2)+TechData!D37&lt;=0,"&lt; BGL",TechData!D36*LN(SelectionData!$C$2)+TechData!D37)),"-"))</f>
        <v>-</v>
      </c>
      <c r="D26" s="51">
        <f>IF(D9="","",IF(AND(OR(ISNUMBER(D21),ISNUMBER(D22)),SUM(TechData!E36:E49)&lt;&gt;0),IF(TechData!E36="","&lt; BGL",IF(TechData!E36*LN(SelectionData!$C$2)+TechData!E37&lt;=0,"&lt; BGL",TechData!E36*LN(SelectionData!$C$2)+TechData!E37)),"-"))</f>
        <v>56.652673749235298</v>
      </c>
      <c r="E26" s="51">
        <f>IF(E9="","",IF(AND(OR(ISNUMBER(E21),ISNUMBER(E22)),SUM(TechData!F36:F49)&lt;&gt;0),IF(TechData!F36="","&lt; BGL",IF(TechData!F36*LN(SelectionData!$C$2)+TechData!F37&lt;=0,"&lt; BGL",TechData!F36*LN(SelectionData!$C$2)+TechData!F37)),"-"))</f>
        <v>51.274549442455772</v>
      </c>
      <c r="F26" s="51">
        <f>IF(F9="","",IF(AND(OR(ISNUMBER(F21),ISNUMBER(F22)),SUM(TechData!G36:G49)&lt;&gt;0),IF(TechData!G36="","&lt; BGL",IF(TechData!G36*LN(SelectionData!$C$2)+TechData!G37&lt;=0,"&lt; BGL",TechData!G36*LN(SelectionData!$C$2)+TechData!G37)),"-"))</f>
        <v>39.833474001167062</v>
      </c>
      <c r="G26" s="51">
        <f>IF(G9="","",IF(AND(OR(ISNUMBER(G21),ISNUMBER(G22)),SUM(TechData!H36:H49)&lt;&gt;0),IF(TechData!H36="","&lt; BGL",IF(TechData!H36*LN(SelectionData!$C$2)+TechData!H37&lt;=0,"&lt; BGL",TechData!H36*LN(SelectionData!$C$2)+TechData!H37)),"-"))</f>
        <v>32.399724808413836</v>
      </c>
      <c r="H26" s="51" t="str">
        <f>IF(H9="","",IF(AND(OR(ISNUMBER(H21),ISNUMBER(H22)),SUM(TechData!I36:I49)&lt;&gt;0),IF(TechData!I36="","&lt; BGL",IF(TechData!I36*LN(SelectionData!$C$2)+TechData!I37&lt;=0,"&lt; BGL",TechData!I36*LN(SelectionData!$C$2)+TechData!I37)),"-"))</f>
        <v>-</v>
      </c>
      <c r="I26" s="51" t="str">
        <f>IF(I9="","",IF(AND(OR(ISNUMBER(I21),ISNUMBER(I22)),SUM(TechData!J36:J49)&lt;&gt;0),IF(TechData!J36="","&lt; BGL",IF(TechData!J36*LN(SelectionData!$C$2)+TechData!J37&lt;=0,"&lt; BGL",TechData!J36*LN(SelectionData!$C$2)+TechData!J37)),"-"))</f>
        <v>-</v>
      </c>
      <c r="J26" s="51" t="str">
        <f>IF(J9="","",IF(AND(OR(ISNUMBER(J21),ISNUMBER(J22)),SUM(TechData!K36:K49)&lt;&gt;0),IF(TechData!K36="","&lt; BGL",IF(TechData!K36*LN(SelectionData!$C$2)+TechData!K37&lt;=0,"&lt; BGL",TechData!K36*LN(SelectionData!$C$2)+TechData!K37)),"-"))</f>
        <v>-</v>
      </c>
    </row>
    <row r="27" spans="1:10" s="47" customFormat="1" ht="12.75" x14ac:dyDescent="0.2">
      <c r="A27" s="45">
        <v>250</v>
      </c>
      <c r="B27" s="46" t="s">
        <v>17</v>
      </c>
      <c r="C27" s="51" t="str">
        <f>IF(C9="","",IF(AND(OR(ISNUMBER(C21),ISNUMBER(C22)),SUM(TechData!D36:D49)&lt;&gt;0),IF(TechData!D38="","&lt; BGL",IF(TechData!D38*LN(SelectionData!$C$2)+TechData!D39&lt;=0,"&lt; BGL",TechData!D38*LN(SelectionData!$C$2)+TechData!D39)),"-"))</f>
        <v>-</v>
      </c>
      <c r="D27" s="51">
        <f>IF(D9="","",IF(AND(OR(ISNUMBER(D21),ISNUMBER(D22)),SUM(TechData!E36:E49)&lt;&gt;0),IF(TechData!E38="","&lt; BGL",IF(TechData!E38*LN(SelectionData!$C$2)+TechData!E39&lt;=0,"&lt; BGL",TechData!E38*LN(SelectionData!$C$2)+TechData!E39)),"-"))</f>
        <v>55.790715901570408</v>
      </c>
      <c r="E27" s="51">
        <f>IF(E9="","",IF(AND(OR(ISNUMBER(E21),ISNUMBER(E22)),SUM(TechData!F36:F49)&lt;&gt;0),IF(TechData!F38="","&lt; BGL",IF(TechData!F38*LN(SelectionData!$C$2)+TechData!F39&lt;=0,"&lt; BGL",TechData!F38*LN(SelectionData!$C$2)+TechData!F39)),"-"))</f>
        <v>45.858941481640002</v>
      </c>
      <c r="F27" s="51">
        <f>IF(F9="","",IF(AND(OR(ISNUMBER(F21),ISNUMBER(F22)),SUM(TechData!G36:G49)&lt;&gt;0),IF(TechData!G38="","&lt; BGL",IF(TechData!G38*LN(SelectionData!$C$2)+TechData!G39&lt;=0,"&lt; BGL",TechData!G38*LN(SelectionData!$C$2)+TechData!G39)),"-"))</f>
        <v>39.56022016800469</v>
      </c>
      <c r="G27" s="51">
        <f>IF(G9="","",IF(AND(OR(ISNUMBER(G21),ISNUMBER(G22)),SUM(TechData!H36:H49)&lt;&gt;0),IF(TechData!H38="","&lt; BGL",IF(TechData!H38*LN(SelectionData!$C$2)+TechData!H39&lt;=0,"&lt; BGL",TechData!H38*LN(SelectionData!$C$2)+TechData!H39)),"-"))</f>
        <v>27.759176252714497</v>
      </c>
      <c r="H27" s="51" t="str">
        <f>IF(H9="","",IF(AND(OR(ISNUMBER(H21),ISNUMBER(H22)),SUM(TechData!I36:I49)&lt;&gt;0),IF(TechData!I38="","&lt; BGL",IF(TechData!I38*LN(SelectionData!$C$2)+TechData!I39&lt;=0,"&lt; BGL",TechData!I38*LN(SelectionData!$C$2)+TechData!I39)),"-"))</f>
        <v>-</v>
      </c>
      <c r="I27" s="51" t="str">
        <f>IF(I9="","",IF(AND(OR(ISNUMBER(I21),ISNUMBER(I22)),SUM(TechData!J36:J49)&lt;&gt;0),IF(TechData!J38="","&lt; BGL",IF(TechData!J38*LN(SelectionData!$C$2)+TechData!J39&lt;=0,"&lt; BGL",TechData!J38*LN(SelectionData!$C$2)+TechData!J39)),"-"))</f>
        <v>-</v>
      </c>
      <c r="J27" s="51" t="str">
        <f>IF(J9="","",IF(AND(OR(ISNUMBER(J21),ISNUMBER(J22)),SUM(TechData!K36:K49)&lt;&gt;0),IF(TechData!K38="","&lt; BGL",IF(TechData!K38*LN(SelectionData!$C$2)+TechData!K39&lt;=0,"&lt; BGL",TechData!K38*LN(SelectionData!$C$2)+TechData!K39)),"-"))</f>
        <v>-</v>
      </c>
    </row>
    <row r="28" spans="1:10" s="47" customFormat="1" ht="12.75" x14ac:dyDescent="0.2">
      <c r="A28" s="45">
        <v>500</v>
      </c>
      <c r="B28" s="46" t="s">
        <v>17</v>
      </c>
      <c r="C28" s="51" t="str">
        <f>IF(C9="","",IF(AND(OR(ISNUMBER(C21),ISNUMBER(C22)),SUM(TechData!D36:D49)&lt;&gt;0),IF(TechData!D40="","&lt; BGL",IF(TechData!D40*LN(SelectionData!$C$2)+TechData!D41&lt;=0,"&lt; BGL",TechData!D40*LN(SelectionData!$C$2)+TechData!D41)),"-"))</f>
        <v>-</v>
      </c>
      <c r="D28" s="51">
        <f>IF(D9="","",IF(AND(OR(ISNUMBER(D21),ISNUMBER(D22)),SUM(TechData!E36:E49)&lt;&gt;0),IF(TechData!E40="","&lt; BGL",IF(TechData!E40*LN(SelectionData!$C$2)+TechData!E41&lt;=0,"&lt; BGL",TechData!E40*LN(SelectionData!$C$2)+TechData!E41)),"-"))</f>
        <v>61.428080822193095</v>
      </c>
      <c r="E28" s="51">
        <f>IF(E9="","",IF(AND(OR(ISNUMBER(E21),ISNUMBER(E22)),SUM(TechData!F36:F49)&lt;&gt;0),IF(TechData!F40="","&lt; BGL",IF(TechData!F40*LN(SelectionData!$C$2)+TechData!F41&lt;=0,"&lt; BGL",TechData!F40*LN(SelectionData!$C$2)+TechData!F41)),"-"))</f>
        <v>46.620186294579611</v>
      </c>
      <c r="F28" s="51">
        <f>IF(F9="","",IF(AND(OR(ISNUMBER(F21),ISNUMBER(F22)),SUM(TechData!G36:G49)&lt;&gt;0),IF(TechData!G40="","&lt; BGL",IF(TechData!G40*LN(SelectionData!$C$2)+TechData!G41&lt;=0,"&lt; BGL",TechData!G40*LN(SelectionData!$C$2)+TechData!G41)),"-"))</f>
        <v>36.492254033387781</v>
      </c>
      <c r="G28" s="51">
        <f>IF(G9="","",IF(AND(OR(ISNUMBER(G21),ISNUMBER(G22)),SUM(TechData!H36:H49)&lt;&gt;0),IF(TechData!H40="","&lt; BGL",IF(TechData!H40*LN(SelectionData!$C$2)+TechData!H41&lt;=0,"&lt; BGL",TechData!H40*LN(SelectionData!$C$2)+TechData!H41)),"-"))</f>
        <v>21.552959799205098</v>
      </c>
      <c r="H28" s="51" t="str">
        <f>IF(H9="","",IF(AND(OR(ISNUMBER(H21),ISNUMBER(H22)),SUM(TechData!I36:I49)&lt;&gt;0),IF(TechData!I40="","&lt; BGL",IF(TechData!I40*LN(SelectionData!$C$2)+TechData!I41&lt;=0,"&lt; BGL",TechData!I40*LN(SelectionData!$C$2)+TechData!I41)),"-"))</f>
        <v>-</v>
      </c>
      <c r="I28" s="51" t="str">
        <f>IF(I9="","",IF(AND(OR(ISNUMBER(I21),ISNUMBER(I22)),SUM(TechData!J36:J49)&lt;&gt;0),IF(TechData!J40="","&lt; BGL",IF(TechData!J40*LN(SelectionData!$C$2)+TechData!J41&lt;=0,"&lt; BGL",TechData!J40*LN(SelectionData!$C$2)+TechData!J41)),"-"))</f>
        <v>-</v>
      </c>
      <c r="J28" s="51" t="str">
        <f>IF(J9="","",IF(AND(OR(ISNUMBER(J21),ISNUMBER(J22)),SUM(TechData!K36:K49)&lt;&gt;0),IF(TechData!K40="","&lt; BGL",IF(TechData!K40*LN(SelectionData!$C$2)+TechData!K41&lt;=0,"&lt; BGL",TechData!K40*LN(SelectionData!$C$2)+TechData!K41)),"-"))</f>
        <v>-</v>
      </c>
    </row>
    <row r="29" spans="1:10" s="47" customFormat="1" ht="12.75" x14ac:dyDescent="0.2">
      <c r="A29" s="45">
        <v>1000</v>
      </c>
      <c r="B29" s="46" t="s">
        <v>17</v>
      </c>
      <c r="C29" s="51" t="str">
        <f>IF(C9="","",IF(AND(OR(ISNUMBER(C21),ISNUMBER(C22)),SUM(TechData!D36:D49)&lt;&gt;0),IF(TechData!D42="","&lt; BGL",IF(TechData!D42*LN(SelectionData!$C$2)+TechData!D43&lt;=0,"&lt; BGL",TechData!D42*LN(SelectionData!$C$2)+TechData!D43)),"-"))</f>
        <v>-</v>
      </c>
      <c r="D29" s="51">
        <f>IF(D9="","",IF(AND(OR(ISNUMBER(D21),ISNUMBER(D22)),SUM(TechData!E36:E49)&lt;&gt;0),IF(TechData!E42="","&lt; BGL",IF(TechData!E42*LN(SelectionData!$C$2)+TechData!E43&lt;=0,"&lt; BGL",TechData!E42*LN(SelectionData!$C$2)+TechData!E43)),"-"))</f>
        <v>63.789703185657459</v>
      </c>
      <c r="E29" s="51">
        <f>IF(E9="","",IF(AND(OR(ISNUMBER(E21),ISNUMBER(E22)),SUM(TechData!F36:F49)&lt;&gt;0),IF(TechData!F42="","&lt; BGL",IF(TechData!F42*LN(SelectionData!$C$2)+TechData!F43&lt;=0,"&lt; BGL",TechData!F42*LN(SelectionData!$C$2)+TechData!F43)),"-"))</f>
        <v>47.11380263228844</v>
      </c>
      <c r="F29" s="51">
        <f>IF(F9="","",IF(AND(OR(ISNUMBER(F21),ISNUMBER(F22)),SUM(TechData!G36:G49)&lt;&gt;0),IF(TechData!G42="","&lt; BGL",IF(TechData!G42*LN(SelectionData!$C$2)+TechData!G43&lt;=0,"&lt; BGL",TechData!G42*LN(SelectionData!$C$2)+TechData!G43)),"-"))</f>
        <v>30.773695415011076</v>
      </c>
      <c r="G29" s="51">
        <f>IF(G9="","",IF(AND(OR(ISNUMBER(G21),ISNUMBER(G22)),SUM(TechData!H36:H49)&lt;&gt;0),IF(TechData!H42="","&lt; BGL",IF(TechData!H42*LN(SelectionData!$C$2)+TechData!H43&lt;=0,"&lt; BGL",TechData!H42*LN(SelectionData!$C$2)+TechData!H43)),"-"))</f>
        <v>12.426884325660382</v>
      </c>
      <c r="H29" s="51" t="str">
        <f>IF(H9="","",IF(AND(OR(ISNUMBER(H21),ISNUMBER(H22)),SUM(TechData!I36:I49)&lt;&gt;0),IF(TechData!I42="","&lt; BGL",IF(TechData!I42*LN(SelectionData!$C$2)+TechData!I43&lt;=0,"&lt; BGL",TechData!I42*LN(SelectionData!$C$2)+TechData!I43)),"-"))</f>
        <v>-</v>
      </c>
      <c r="I29" s="51" t="str">
        <f>IF(I9="","",IF(AND(OR(ISNUMBER(I21),ISNUMBER(I22)),SUM(TechData!J36:J49)&lt;&gt;0),IF(TechData!J42="","&lt; BGL",IF(TechData!J42*LN(SelectionData!$C$2)+TechData!J43&lt;=0,"&lt; BGL",TechData!J42*LN(SelectionData!$C$2)+TechData!J43)),"-"))</f>
        <v>-</v>
      </c>
      <c r="J29" s="51" t="str">
        <f>IF(J9="","",IF(AND(OR(ISNUMBER(J21),ISNUMBER(J22)),SUM(TechData!K36:K49)&lt;&gt;0),IF(TechData!K42="","&lt; BGL",IF(TechData!K42*LN(SelectionData!$C$2)+TechData!K43&lt;=0,"&lt; BGL",TechData!K42*LN(SelectionData!$C$2)+TechData!K43)),"-"))</f>
        <v>-</v>
      </c>
    </row>
    <row r="30" spans="1:10" s="47" customFormat="1" ht="12.75" x14ac:dyDescent="0.2">
      <c r="A30" s="45">
        <v>2000</v>
      </c>
      <c r="B30" s="46" t="s">
        <v>17</v>
      </c>
      <c r="C30" s="51" t="str">
        <f>IF(C9="","",IF(AND(OR(ISNUMBER(C21),ISNUMBER(C22)),SUM(TechData!D36:D49)&lt;&gt;0),IF(TechData!D44="","&lt; BGL",IF(TechData!D44*LN(SelectionData!$C$2)+TechData!D45&lt;=0,"&lt; BGL",TechData!D44*LN(SelectionData!$C$2)+TechData!D45)),"-"))</f>
        <v>-</v>
      </c>
      <c r="D30" s="51">
        <f>IF(D9="","",IF(AND(OR(ISNUMBER(D21),ISNUMBER(D22)),SUM(TechData!E36:E49)&lt;&gt;0),IF(TechData!E44="","&lt; BGL",IF(TechData!E44*LN(SelectionData!$C$2)+TechData!E45&lt;=0,"&lt; BGL",TechData!E44*LN(SelectionData!$C$2)+TechData!E45)),"-"))</f>
        <v>61.361245023434918</v>
      </c>
      <c r="E30" s="51">
        <f>IF(E9="","",IF(AND(OR(ISNUMBER(E21),ISNUMBER(E22)),SUM(TechData!F36:F49)&lt;&gt;0),IF(TechData!F44="","&lt; BGL",IF(TechData!F44*LN(SelectionData!$C$2)+TechData!F45&lt;=0,"&lt; BGL",TechData!F44*LN(SelectionData!$C$2)+TechData!F45)),"-"))</f>
        <v>42.182196223615136</v>
      </c>
      <c r="F30" s="51">
        <f>IF(F9="","",IF(AND(OR(ISNUMBER(F21),ISNUMBER(F22)),SUM(TechData!G36:G49)&lt;&gt;0),IF(TechData!G44="","&lt; BGL",IF(TechData!G44*LN(SelectionData!$C$2)+TechData!G45&lt;=0,"&lt; BGL",TechData!G44*LN(SelectionData!$C$2)+TechData!G45)),"-"))</f>
        <v>22.482447445584341</v>
      </c>
      <c r="G30" s="51">
        <f>IF(G9="","",IF(AND(OR(ISNUMBER(G21),ISNUMBER(G22)),SUM(TechData!H36:H49)&lt;&gt;0),IF(TechData!H44="","&lt; BGL",IF(TechData!H44*LN(SelectionData!$C$2)+TechData!H45&lt;=0,"&lt; BGL",TechData!H44*LN(SelectionData!$C$2)+TechData!H45)),"-"))</f>
        <v>1.1856512813041604</v>
      </c>
      <c r="H30" s="51" t="str">
        <f>IF(H9="","",IF(AND(OR(ISNUMBER(H21),ISNUMBER(H22)),SUM(TechData!I36:I49)&lt;&gt;0),IF(TechData!I44="","&lt; BGL",IF(TechData!I44*LN(SelectionData!$C$2)+TechData!I45&lt;=0,"&lt; BGL",TechData!I44*LN(SelectionData!$C$2)+TechData!I45)),"-"))</f>
        <v>-</v>
      </c>
      <c r="I30" s="51" t="str">
        <f>IF(I9="","",IF(AND(OR(ISNUMBER(I21),ISNUMBER(I22)),SUM(TechData!J36:J49)&lt;&gt;0),IF(TechData!J44="","&lt; BGL",IF(TechData!J44*LN(SelectionData!$C$2)+TechData!J45&lt;=0,"&lt; BGL",TechData!J44*LN(SelectionData!$C$2)+TechData!J45)),"-"))</f>
        <v>-</v>
      </c>
      <c r="J30" s="51" t="str">
        <f>IF(J9="","",IF(AND(OR(ISNUMBER(J21),ISNUMBER(J22)),SUM(TechData!K36:K49)&lt;&gt;0),IF(TechData!K44="","&lt; BGL",IF(TechData!K44*LN(SelectionData!$C$2)+TechData!K45&lt;=0,"&lt; BGL",TechData!K44*LN(SelectionData!$C$2)+TechData!K45)),"-"))</f>
        <v>-</v>
      </c>
    </row>
    <row r="31" spans="1:10" s="47" customFormat="1" ht="12.75" x14ac:dyDescent="0.2">
      <c r="A31" s="45">
        <v>4000</v>
      </c>
      <c r="B31" s="46" t="s">
        <v>17</v>
      </c>
      <c r="C31" s="51" t="str">
        <f>IF(C9="","",IF(AND(OR(ISNUMBER(C21),ISNUMBER(C22)),SUM(TechData!D36:D49)&lt;&gt;0),IF(TechData!D46="","&lt; BGL",IF(TechData!D46*LN(SelectionData!$C$2)+TechData!D47&lt;=0,"&lt; BGL",TechData!D46*LN(SelectionData!$C$2)+TechData!D47)),"-"))</f>
        <v>-</v>
      </c>
      <c r="D31" s="51" t="str">
        <f>IF(D9="","",IF(AND(OR(ISNUMBER(D21),ISNUMBER(D22)),SUM(TechData!E36:E49)&lt;&gt;0),IF(TechData!E46="","&lt; BGL",IF(TechData!E46*LN(SelectionData!$C$2)+TechData!E47&lt;=0,"&lt; BGL",TechData!E46*LN(SelectionData!$C$2)+TechData!E47)),"-"))</f>
        <v>&lt; BGL</v>
      </c>
      <c r="E31" s="51" t="str">
        <f>IF(E9="","",IF(AND(OR(ISNUMBER(E21),ISNUMBER(E22)),SUM(TechData!F36:F49)&lt;&gt;0),IF(TechData!F46="","&lt; BGL",IF(TechData!F46*LN(SelectionData!$C$2)+TechData!F47&lt;=0,"&lt; BGL",TechData!F46*LN(SelectionData!$C$2)+TechData!F47)),"-"))</f>
        <v>&lt; BGL</v>
      </c>
      <c r="F31" s="51" t="str">
        <f>IF(F9="","",IF(AND(OR(ISNUMBER(F21),ISNUMBER(F22)),SUM(TechData!G36:G49)&lt;&gt;0),IF(TechData!G46="","&lt; BGL",IF(TechData!G46*LN(SelectionData!$C$2)+TechData!G47&lt;=0,"&lt; BGL",TechData!G46*LN(SelectionData!$C$2)+TechData!G47)),"-"))</f>
        <v>&lt; BGL</v>
      </c>
      <c r="G31" s="51" t="str">
        <f>IF(G9="","",IF(AND(OR(ISNUMBER(G21),ISNUMBER(G22)),SUM(TechData!H36:H49)&lt;&gt;0),IF(TechData!H46="","&lt; BGL",IF(TechData!H46*LN(SelectionData!$C$2)+TechData!H47&lt;=0,"&lt; BGL",TechData!H46*LN(SelectionData!$C$2)+TechData!H47)),"-"))</f>
        <v>&lt; BGL</v>
      </c>
      <c r="H31" s="51" t="str">
        <f>IF(H9="","",IF(AND(OR(ISNUMBER(H21),ISNUMBER(H22)),SUM(TechData!I36:I49)&lt;&gt;0),IF(TechData!I46="","&lt; BGL",IF(TechData!I46*LN(SelectionData!$C$2)+TechData!I47&lt;=0,"&lt; BGL",TechData!I46*LN(SelectionData!$C$2)+TechData!I47)),"-"))</f>
        <v>-</v>
      </c>
      <c r="I31" s="51" t="str">
        <f>IF(I9="","",IF(AND(OR(ISNUMBER(I21),ISNUMBER(I22)),SUM(TechData!J36:J49)&lt;&gt;0),IF(TechData!J46="","&lt; BGL",IF(TechData!J46*LN(SelectionData!$C$2)+TechData!J47&lt;=0,"&lt; BGL",TechData!J46*LN(SelectionData!$C$2)+TechData!J47)),"-"))</f>
        <v>-</v>
      </c>
      <c r="J31" s="51" t="str">
        <f>IF(J9="","",IF(AND(OR(ISNUMBER(J21),ISNUMBER(J22)),SUM(TechData!K36:K49)&lt;&gt;0),IF(TechData!K46="","&lt; BGL",IF(TechData!K46*LN(SelectionData!$C$2)+TechData!K47&lt;=0,"&lt; BGL",TechData!K46*LN(SelectionData!$C$2)+TechData!K47)),"-"))</f>
        <v>-</v>
      </c>
    </row>
    <row r="32" spans="1:10" s="47" customFormat="1" ht="12.75" x14ac:dyDescent="0.2">
      <c r="A32" s="45">
        <v>8000</v>
      </c>
      <c r="B32" s="46" t="s">
        <v>17</v>
      </c>
      <c r="C32" s="51" t="str">
        <f>IF(C9="","",IF(AND(OR(ISNUMBER(C21),ISNUMBER(C22)),SUM(TechData!D36:D49)&lt;&gt;0),IF(TechData!D48="","&lt; BGL",IF(TechData!D48*LN(SelectionData!$C$2)+TechData!D49&lt;=0,"&lt; BGL",TechData!D48*LN(SelectionData!$C$2)+TechData!D49)),"-"))</f>
        <v>-</v>
      </c>
      <c r="D32" s="51" t="str">
        <f>IF(D9="","",IF(AND(OR(ISNUMBER(D21),ISNUMBER(D22)),SUM(TechData!E36:E49)&lt;&gt;0),IF(TechData!E48="","&lt; BGL",IF(TechData!E48*LN(SelectionData!$C$2)+TechData!E49&lt;=0,"&lt; BGL",TechData!E48*LN(SelectionData!$C$2)+TechData!E49)),"-"))</f>
        <v>&lt; BGL</v>
      </c>
      <c r="E32" s="51" t="str">
        <f>IF(E9="","",IF(AND(OR(ISNUMBER(E21),ISNUMBER(E22)),SUM(TechData!F36:F49)&lt;&gt;0),IF(TechData!F48="","&lt; BGL",IF(TechData!F48*LN(SelectionData!$C$2)+TechData!F49&lt;=0,"&lt; BGL",TechData!F48*LN(SelectionData!$C$2)+TechData!F49)),"-"))</f>
        <v>&lt; BGL</v>
      </c>
      <c r="F32" s="51" t="str">
        <f>IF(F9="","",IF(AND(OR(ISNUMBER(F21),ISNUMBER(F22)),SUM(TechData!G36:G49)&lt;&gt;0),IF(TechData!G48="","&lt; BGL",IF(TechData!G48*LN(SelectionData!$C$2)+TechData!G49&lt;=0,"&lt; BGL",TechData!G48*LN(SelectionData!$C$2)+TechData!G49)),"-"))</f>
        <v>&lt; BGL</v>
      </c>
      <c r="G32" s="51" t="str">
        <f>IF(G9="","",IF(AND(OR(ISNUMBER(G21),ISNUMBER(G22)),SUM(TechData!H36:H49)&lt;&gt;0),IF(TechData!H48="","&lt; BGL",IF(TechData!H48*LN(SelectionData!$C$2)+TechData!H49&lt;=0,"&lt; BGL",TechData!H48*LN(SelectionData!$C$2)+TechData!H49)),"-"))</f>
        <v>&lt; BGL</v>
      </c>
      <c r="H32" s="51" t="str">
        <f>IF(H9="","",IF(AND(OR(ISNUMBER(H21),ISNUMBER(H22)),SUM(TechData!I36:I49)&lt;&gt;0),IF(TechData!I48="","&lt; BGL",IF(TechData!I48*LN(SelectionData!$C$2)+TechData!I49&lt;=0,"&lt; BGL",TechData!I48*LN(SelectionData!$C$2)+TechData!I49)),"-"))</f>
        <v>-</v>
      </c>
      <c r="I32" s="51" t="str">
        <f>IF(I9="","",IF(AND(OR(ISNUMBER(I21),ISNUMBER(I22)),SUM(TechData!J36:J49)&lt;&gt;0),IF(TechData!J48="","&lt; BGL",IF(TechData!J48*LN(SelectionData!$C$2)+TechData!J49&lt;=0,"&lt; BGL",TechData!J48*LN(SelectionData!$C$2)+TechData!J49)),"-"))</f>
        <v>-</v>
      </c>
      <c r="J32" s="51" t="str">
        <f>IF(J9="","",IF(AND(OR(ISNUMBER(J21),ISNUMBER(J22)),SUM(TechData!K36:K49)&lt;&gt;0),IF(TechData!K48="","&lt; BGL",IF(TechData!K48*LN(SelectionData!$C$2)+TechData!K49&lt;=0,"&lt; BGL",TechData!K48*LN(SelectionData!$C$2)+TechData!K49)),"-"))</f>
        <v>-</v>
      </c>
    </row>
    <row r="33" spans="1:1" x14ac:dyDescent="0.25">
      <c r="A33" s="7" t="s">
        <v>18</v>
      </c>
    </row>
  </sheetData>
  <sheetProtection algorithmName="SHA-512" hashValue="R82uycxQeyNtLP2B258XNQk9DuBIELoC2cBhso9fKt6SUakHsqxUnjsgQaBQOYNgFnFhbkYsKj88tPce73LnCg==" saltValue="yrcl8sbuCzrTXhfzQvRiZA==" spinCount="100000" sheet="1" objects="1" scenarios="1"/>
  <mergeCells count="1">
    <mergeCell ref="C25:J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zoomScale="70" zoomScaleNormal="70" workbookViewId="0">
      <selection activeCell="P7" sqref="P7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8" width="13.5703125" style="58" bestFit="1" customWidth="1"/>
    <col min="9" max="11" width="13.5703125" style="31" bestFit="1" customWidth="1"/>
    <col min="12" max="12" width="8.5703125" style="31" bestFit="1" customWidth="1"/>
    <col min="13" max="13" width="10.28515625" style="31" bestFit="1" customWidth="1"/>
  </cols>
  <sheetData>
    <row r="1" spans="1:17" x14ac:dyDescent="0.25">
      <c r="A1" s="14"/>
      <c r="B1" s="15"/>
      <c r="C1" s="16" t="s">
        <v>24</v>
      </c>
      <c r="D1" s="60" t="s">
        <v>68</v>
      </c>
      <c r="E1" s="60" t="s">
        <v>68</v>
      </c>
      <c r="F1" s="60" t="s">
        <v>68</v>
      </c>
      <c r="G1" s="60" t="s">
        <v>68</v>
      </c>
      <c r="H1" s="60" t="s">
        <v>68</v>
      </c>
      <c r="I1" s="60" t="s">
        <v>68</v>
      </c>
      <c r="J1" s="60" t="s">
        <v>68</v>
      </c>
      <c r="K1" s="60" t="s">
        <v>68</v>
      </c>
      <c r="L1" s="60"/>
      <c r="M1" s="54"/>
    </row>
    <row r="2" spans="1:17" x14ac:dyDescent="0.25">
      <c r="A2" s="8"/>
      <c r="B2" s="13"/>
      <c r="C2" s="17" t="s">
        <v>25</v>
      </c>
      <c r="D2" s="54">
        <v>100</v>
      </c>
      <c r="E2" s="54">
        <v>125</v>
      </c>
      <c r="F2" s="54">
        <v>160</v>
      </c>
      <c r="G2" s="54">
        <v>200</v>
      </c>
      <c r="H2" s="54">
        <v>250</v>
      </c>
      <c r="I2" s="54">
        <v>315</v>
      </c>
      <c r="J2" s="54">
        <v>400</v>
      </c>
      <c r="K2" s="54">
        <v>500</v>
      </c>
      <c r="L2" s="54"/>
      <c r="M2" s="54"/>
      <c r="Q2" s="18"/>
    </row>
    <row r="3" spans="1:17" x14ac:dyDescent="0.25">
      <c r="A3" s="8"/>
      <c r="B3" s="13"/>
      <c r="C3" s="17" t="s">
        <v>26</v>
      </c>
      <c r="D3" s="60"/>
      <c r="E3" s="60"/>
      <c r="F3" s="60"/>
      <c r="G3" s="60"/>
      <c r="H3" s="60"/>
      <c r="I3" s="60"/>
      <c r="J3" s="60"/>
      <c r="K3" s="54"/>
      <c r="L3" s="60"/>
      <c r="M3" s="54"/>
    </row>
    <row r="4" spans="1:17" x14ac:dyDescent="0.25">
      <c r="A4" s="8"/>
      <c r="B4" s="13"/>
      <c r="C4" s="17" t="s">
        <v>27</v>
      </c>
      <c r="D4" s="60"/>
      <c r="E4" s="60"/>
      <c r="F4" s="60"/>
      <c r="G4" s="60"/>
      <c r="H4" s="60"/>
      <c r="I4" s="60"/>
      <c r="J4" s="60"/>
      <c r="K4" s="54"/>
      <c r="L4" s="60"/>
      <c r="M4" s="54"/>
    </row>
    <row r="5" spans="1:17" x14ac:dyDescent="0.25">
      <c r="A5" s="19"/>
      <c r="B5" s="20"/>
      <c r="C5" s="21" t="s">
        <v>28</v>
      </c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7" ht="15" customHeight="1" x14ac:dyDescent="0.25">
      <c r="A6" s="3" t="s">
        <v>0</v>
      </c>
      <c r="B6" s="9"/>
      <c r="C6" s="4"/>
      <c r="D6" s="55"/>
      <c r="E6" s="55"/>
      <c r="F6" s="55"/>
      <c r="G6" s="55"/>
      <c r="H6" s="55"/>
      <c r="I6" s="55"/>
      <c r="J6" s="55"/>
      <c r="K6" s="64"/>
      <c r="L6" s="55"/>
      <c r="M6" s="64"/>
    </row>
    <row r="7" spans="1:17" ht="15" customHeight="1" x14ac:dyDescent="0.35">
      <c r="A7" s="8"/>
      <c r="B7" s="12"/>
      <c r="C7" s="2" t="s">
        <v>5</v>
      </c>
      <c r="D7" s="61">
        <v>2.8603381917662891E-3</v>
      </c>
      <c r="E7" s="61">
        <v>4.608965650009119E-3</v>
      </c>
      <c r="F7" s="61">
        <v>7.8128604244414295E-3</v>
      </c>
      <c r="G7" s="61">
        <v>1.2589142580489812E-2</v>
      </c>
      <c r="H7" s="61">
        <v>2.0285337546297261E-2</v>
      </c>
      <c r="I7" s="61">
        <v>3.324808791699866E-2</v>
      </c>
      <c r="J7" s="61">
        <v>5.540831198496677E-2</v>
      </c>
      <c r="K7" s="61">
        <v>8.9281402946972399E-2</v>
      </c>
      <c r="L7" s="61"/>
      <c r="M7" s="61"/>
    </row>
    <row r="8" spans="1:17" ht="15" customHeight="1" x14ac:dyDescent="0.35">
      <c r="A8" s="8"/>
      <c r="B8" s="12"/>
      <c r="C8" s="2" t="s">
        <v>4</v>
      </c>
      <c r="D8" s="57">
        <v>1.5107742177257637</v>
      </c>
      <c r="E8" s="57">
        <v>1.5107742177257637</v>
      </c>
      <c r="F8" s="57">
        <v>1.5107742177257637</v>
      </c>
      <c r="G8" s="57">
        <v>1.5107742177257637</v>
      </c>
      <c r="H8" s="57">
        <v>1.5107742177257637</v>
      </c>
      <c r="I8" s="57">
        <v>1.5107742177257637</v>
      </c>
      <c r="J8" s="57">
        <v>1.5107742177257637</v>
      </c>
      <c r="K8" s="57">
        <v>1.5107742177257637</v>
      </c>
      <c r="L8" s="57"/>
      <c r="M8" s="57"/>
    </row>
    <row r="9" spans="1:17" ht="15" customHeight="1" x14ac:dyDescent="0.35">
      <c r="A9" s="19"/>
      <c r="B9" s="22"/>
      <c r="C9" s="2" t="s">
        <v>6</v>
      </c>
      <c r="D9" s="57">
        <v>-0.20647515520744844</v>
      </c>
      <c r="E9" s="57">
        <v>-0.21856831410157251</v>
      </c>
      <c r="F9" s="57">
        <v>-0.23577648444246574</v>
      </c>
      <c r="G9" s="57">
        <v>-0.25576295460730575</v>
      </c>
      <c r="H9" s="57">
        <v>-0.28113346141255269</v>
      </c>
      <c r="I9" s="57">
        <v>-0.31463649823085577</v>
      </c>
      <c r="J9" s="57">
        <v>-0.35916492435214342</v>
      </c>
      <c r="K9" s="57">
        <v>-0.41239027441910009</v>
      </c>
      <c r="L9" s="57"/>
      <c r="M9" s="57"/>
    </row>
    <row r="10" spans="1:17" ht="15" customHeight="1" x14ac:dyDescent="0.25">
      <c r="A10" s="3" t="s">
        <v>3</v>
      </c>
      <c r="B10" s="9"/>
      <c r="C10" s="4"/>
      <c r="D10" s="62"/>
      <c r="E10" s="62"/>
      <c r="F10" s="62"/>
      <c r="G10" s="62"/>
      <c r="H10" s="62"/>
      <c r="I10" s="62"/>
      <c r="J10" s="62"/>
      <c r="K10" s="65"/>
      <c r="L10" s="62"/>
      <c r="M10" s="65"/>
    </row>
    <row r="11" spans="1:17" ht="15" customHeight="1" x14ac:dyDescent="0.25">
      <c r="A11" s="8"/>
      <c r="B11" s="12"/>
      <c r="C11" s="2" t="s">
        <v>2</v>
      </c>
      <c r="D11" s="57">
        <v>8.4889543280590267</v>
      </c>
      <c r="E11" s="57">
        <v>14.359516197310025</v>
      </c>
      <c r="F11" s="57">
        <v>23.213303529791563</v>
      </c>
      <c r="G11" s="57">
        <v>37.704755612771592</v>
      </c>
      <c r="H11" s="57">
        <v>58.043803497744307</v>
      </c>
      <c r="I11" s="57">
        <v>94.336917434857341</v>
      </c>
      <c r="J11" s="57">
        <v>142.38135441727914</v>
      </c>
      <c r="K11" s="57">
        <v>240.88824504090795</v>
      </c>
      <c r="L11" s="57"/>
      <c r="M11" s="57"/>
    </row>
    <row r="12" spans="1:17" ht="15" customHeight="1" x14ac:dyDescent="0.25">
      <c r="A12" s="8"/>
      <c r="B12" s="12"/>
      <c r="C12" s="2" t="s">
        <v>1</v>
      </c>
      <c r="D12" s="57">
        <v>0.48326559559828108</v>
      </c>
      <c r="E12" s="57">
        <v>0.49019302237800255</v>
      </c>
      <c r="F12" s="57">
        <v>0.48618475413143131</v>
      </c>
      <c r="G12" s="57">
        <v>0.48489589712997333</v>
      </c>
      <c r="H12" s="57">
        <v>0.47034528707365786</v>
      </c>
      <c r="I12" s="57">
        <v>0.50011803782705821</v>
      </c>
      <c r="J12" s="57">
        <v>0.51719915033940445</v>
      </c>
      <c r="K12" s="57">
        <v>0.5</v>
      </c>
      <c r="L12" s="57"/>
      <c r="M12" s="57"/>
    </row>
    <row r="13" spans="1:17" ht="15" customHeight="1" x14ac:dyDescent="0.35">
      <c r="A13" s="23"/>
      <c r="B13" s="24"/>
      <c r="C13" s="2" t="s">
        <v>7</v>
      </c>
      <c r="D13" s="61">
        <f>PI()/4*(78/1000)^2</f>
        <v>4.7783624261100756E-3</v>
      </c>
      <c r="E13" s="61">
        <f>PI()/4*(98/1000)^2</f>
        <v>7.5429639612690945E-3</v>
      </c>
      <c r="F13" s="61">
        <f>PI()/4*(123/1000)^2</f>
        <v>1.1882288814039995E-2</v>
      </c>
      <c r="G13" s="61">
        <f>PI()/4*(158/1000)^2</f>
        <v>1.9606679751053898E-2</v>
      </c>
      <c r="H13" s="61">
        <f>PI()/4*(198/1000)^2</f>
        <v>3.0790749597833563E-2</v>
      </c>
      <c r="I13" s="61">
        <f>PI()/4*(248/1000)^2</f>
        <v>4.8305128641596654E-2</v>
      </c>
      <c r="J13" s="61">
        <f>PI()/4*(313/1000)^2</f>
        <v>7.6944672669884612E-2</v>
      </c>
      <c r="K13" s="61">
        <f>PI()/4*(398/1000)^2</f>
        <v>0.12441021067480941</v>
      </c>
      <c r="L13" s="61"/>
      <c r="M13" s="61"/>
    </row>
    <row r="14" spans="1:17" ht="15" customHeight="1" x14ac:dyDescent="0.25">
      <c r="A14" s="3" t="s">
        <v>29</v>
      </c>
      <c r="B14" s="9"/>
      <c r="C14" s="4"/>
      <c r="D14" s="5"/>
      <c r="E14" s="5"/>
      <c r="F14" s="5"/>
      <c r="G14" s="5"/>
      <c r="H14" s="10"/>
      <c r="I14" s="10"/>
      <c r="J14" s="10"/>
      <c r="K14" s="11"/>
      <c r="L14" s="10"/>
      <c r="M14" s="11"/>
    </row>
    <row r="15" spans="1:17" ht="15" customHeight="1" x14ac:dyDescent="0.25">
      <c r="A15" s="25"/>
      <c r="B15" s="26" t="s">
        <v>30</v>
      </c>
      <c r="C15" s="2" t="s">
        <v>2</v>
      </c>
      <c r="D15" s="57"/>
      <c r="E15" s="57"/>
      <c r="F15" s="57"/>
      <c r="G15" s="57"/>
      <c r="H15" s="63"/>
      <c r="I15" s="63"/>
      <c r="J15" s="63"/>
      <c r="K15" s="63"/>
      <c r="L15" s="63"/>
      <c r="M15" s="63"/>
    </row>
    <row r="16" spans="1:17" ht="15" customHeight="1" x14ac:dyDescent="0.25">
      <c r="A16" s="8"/>
      <c r="B16" s="12"/>
      <c r="C16" s="2" t="s">
        <v>1</v>
      </c>
      <c r="D16" s="57"/>
      <c r="E16" s="57"/>
      <c r="F16" s="57"/>
      <c r="G16" s="57"/>
      <c r="H16" s="63"/>
      <c r="I16" s="63"/>
      <c r="J16" s="63"/>
      <c r="K16" s="63"/>
      <c r="L16" s="63"/>
      <c r="M16" s="63"/>
    </row>
    <row r="17" spans="1:13" ht="15" customHeight="1" x14ac:dyDescent="0.25">
      <c r="A17" s="25"/>
      <c r="B17" s="26" t="s">
        <v>31</v>
      </c>
      <c r="C17" s="2" t="s">
        <v>2</v>
      </c>
      <c r="D17" s="57"/>
      <c r="E17" s="57"/>
      <c r="F17" s="57"/>
      <c r="G17" s="57"/>
      <c r="H17" s="63"/>
      <c r="I17" s="63"/>
      <c r="J17" s="63"/>
      <c r="K17" s="63"/>
      <c r="L17" s="63"/>
      <c r="M17" s="63"/>
    </row>
    <row r="18" spans="1:13" ht="15" customHeight="1" x14ac:dyDescent="0.25">
      <c r="A18" s="8"/>
      <c r="B18" s="13"/>
      <c r="C18" s="2" t="s">
        <v>1</v>
      </c>
      <c r="D18" s="57"/>
      <c r="E18" s="57"/>
      <c r="F18" s="57"/>
      <c r="G18" s="57"/>
      <c r="H18" s="63"/>
      <c r="I18" s="63"/>
      <c r="J18" s="63"/>
      <c r="K18" s="63"/>
      <c r="L18" s="63"/>
      <c r="M18" s="63"/>
    </row>
    <row r="19" spans="1:13" ht="15" customHeight="1" x14ac:dyDescent="0.25">
      <c r="A19" s="25"/>
      <c r="B19" s="26" t="s">
        <v>32</v>
      </c>
      <c r="C19" s="2" t="s">
        <v>2</v>
      </c>
      <c r="D19" s="57"/>
      <c r="E19" s="57"/>
      <c r="F19" s="57"/>
      <c r="G19" s="57"/>
      <c r="H19" s="63"/>
      <c r="I19" s="63"/>
      <c r="J19" s="63"/>
      <c r="K19" s="63"/>
      <c r="L19" s="63"/>
      <c r="M19" s="63"/>
    </row>
    <row r="20" spans="1:13" ht="15" customHeight="1" x14ac:dyDescent="0.25">
      <c r="A20" s="8"/>
      <c r="B20" s="13"/>
      <c r="C20" s="2" t="s">
        <v>1</v>
      </c>
      <c r="D20" s="57"/>
      <c r="E20" s="57"/>
      <c r="F20" s="57"/>
      <c r="G20" s="57"/>
      <c r="H20" s="63"/>
      <c r="I20" s="63"/>
      <c r="J20" s="63"/>
      <c r="K20" s="63"/>
      <c r="L20" s="63"/>
      <c r="M20" s="63"/>
    </row>
    <row r="21" spans="1:13" ht="15" customHeight="1" x14ac:dyDescent="0.25">
      <c r="A21" s="25"/>
      <c r="B21" s="26" t="s">
        <v>33</v>
      </c>
      <c r="C21" s="2" t="s">
        <v>2</v>
      </c>
      <c r="D21" s="57"/>
      <c r="E21" s="57"/>
      <c r="F21" s="57"/>
      <c r="G21" s="57"/>
      <c r="H21" s="63"/>
      <c r="I21" s="63"/>
      <c r="J21" s="63"/>
      <c r="K21" s="63"/>
      <c r="L21" s="63"/>
      <c r="M21" s="63"/>
    </row>
    <row r="22" spans="1:13" ht="15" customHeight="1" x14ac:dyDescent="0.25">
      <c r="A22" s="8"/>
      <c r="B22" s="13"/>
      <c r="C22" s="2" t="s">
        <v>1</v>
      </c>
      <c r="D22" s="57"/>
      <c r="E22" s="57"/>
      <c r="F22" s="57"/>
      <c r="G22" s="57"/>
      <c r="H22" s="63"/>
      <c r="I22" s="63"/>
      <c r="J22" s="63"/>
      <c r="K22" s="63"/>
      <c r="L22" s="63"/>
      <c r="M22" s="63"/>
    </row>
    <row r="23" spans="1:13" ht="15" customHeight="1" x14ac:dyDescent="0.25">
      <c r="A23" s="25"/>
      <c r="B23" s="26" t="s">
        <v>34</v>
      </c>
      <c r="C23" s="2" t="s">
        <v>2</v>
      </c>
      <c r="D23" s="57"/>
      <c r="E23" s="57"/>
      <c r="F23" s="57"/>
      <c r="G23" s="57"/>
      <c r="H23" s="63"/>
      <c r="I23" s="63"/>
      <c r="J23" s="63"/>
      <c r="K23" s="63"/>
      <c r="L23" s="63"/>
      <c r="M23" s="63"/>
    </row>
    <row r="24" spans="1:13" ht="15" customHeight="1" x14ac:dyDescent="0.25">
      <c r="A24" s="8"/>
      <c r="B24" s="13"/>
      <c r="C24" s="2" t="s">
        <v>1</v>
      </c>
      <c r="D24" s="57"/>
      <c r="E24" s="57"/>
      <c r="F24" s="57"/>
      <c r="G24" s="57"/>
      <c r="H24" s="63"/>
      <c r="I24" s="63"/>
      <c r="J24" s="63"/>
      <c r="K24" s="63"/>
      <c r="L24" s="63"/>
      <c r="M24" s="63"/>
    </row>
    <row r="25" spans="1:13" ht="15" customHeight="1" x14ac:dyDescent="0.25">
      <c r="A25" s="3" t="s">
        <v>22</v>
      </c>
      <c r="B25" s="9"/>
      <c r="C25" s="4"/>
      <c r="D25" s="5"/>
      <c r="E25" s="5"/>
      <c r="F25" s="5"/>
      <c r="G25" s="5"/>
      <c r="H25" s="10"/>
      <c r="I25" s="10"/>
      <c r="J25" s="10"/>
      <c r="K25" s="11"/>
      <c r="L25" s="10"/>
      <c r="M25" s="11"/>
    </row>
    <row r="26" spans="1:13" ht="15" customHeight="1" x14ac:dyDescent="0.35">
      <c r="A26" s="8"/>
      <c r="B26" s="12"/>
      <c r="C26" s="2" t="s">
        <v>5</v>
      </c>
      <c r="D26" s="57"/>
      <c r="E26" s="57"/>
      <c r="F26" s="57"/>
      <c r="G26" s="57"/>
      <c r="H26" s="63"/>
      <c r="I26" s="63"/>
      <c r="J26" s="63"/>
      <c r="K26" s="63"/>
      <c r="L26" s="63"/>
      <c r="M26" s="63"/>
    </row>
    <row r="27" spans="1:13" ht="15" customHeight="1" x14ac:dyDescent="0.35">
      <c r="A27" s="8"/>
      <c r="B27" s="12"/>
      <c r="C27" s="2" t="s">
        <v>23</v>
      </c>
      <c r="D27" s="57"/>
      <c r="E27" s="57"/>
      <c r="F27" s="57"/>
      <c r="G27" s="57"/>
      <c r="H27" s="63"/>
      <c r="I27" s="63"/>
      <c r="J27" s="63"/>
      <c r="K27" s="63"/>
      <c r="L27" s="63"/>
      <c r="M27" s="63"/>
    </row>
    <row r="28" spans="1:13" ht="15" customHeight="1" x14ac:dyDescent="0.35">
      <c r="A28" s="8"/>
      <c r="B28" s="13"/>
      <c r="C28" s="2" t="s">
        <v>6</v>
      </c>
      <c r="D28" s="57"/>
      <c r="E28" s="57"/>
      <c r="F28" s="57"/>
      <c r="G28" s="57"/>
      <c r="H28" s="63"/>
      <c r="I28" s="63"/>
      <c r="J28" s="63"/>
      <c r="K28" s="63"/>
      <c r="L28" s="63"/>
      <c r="M28" s="63"/>
    </row>
    <row r="29" spans="1:13" ht="15" customHeight="1" x14ac:dyDescent="0.25">
      <c r="A29" s="3" t="s">
        <v>9</v>
      </c>
      <c r="B29" s="9"/>
      <c r="C29" s="4"/>
      <c r="D29" s="62"/>
      <c r="E29" s="62"/>
      <c r="F29" s="62"/>
      <c r="G29" s="62"/>
      <c r="H29" s="62"/>
      <c r="I29" s="62"/>
      <c r="J29" s="62"/>
      <c r="K29" s="65"/>
      <c r="L29" s="62"/>
      <c r="M29" s="65"/>
    </row>
    <row r="30" spans="1:13" ht="15" customHeight="1" x14ac:dyDescent="0.25">
      <c r="A30" s="8"/>
      <c r="B30" s="12"/>
      <c r="C30" s="2" t="s">
        <v>2</v>
      </c>
      <c r="D30" s="57">
        <v>34.667968964327535</v>
      </c>
      <c r="E30" s="57">
        <v>29.187230717098679</v>
      </c>
      <c r="F30" s="57">
        <v>29.3968807567549</v>
      </c>
      <c r="G30" s="56">
        <v>27.89760652892739</v>
      </c>
      <c r="H30" s="56">
        <v>31.594125555973658</v>
      </c>
      <c r="I30" s="56">
        <v>30.746834883078968</v>
      </c>
      <c r="J30" s="56">
        <v>30.077511309039487</v>
      </c>
      <c r="K30" s="56">
        <v>28.603078779508564</v>
      </c>
      <c r="L30" s="56"/>
      <c r="M30" s="56"/>
    </row>
    <row r="31" spans="1:13" ht="15" customHeight="1" x14ac:dyDescent="0.25">
      <c r="A31" s="19"/>
      <c r="B31" s="22"/>
      <c r="C31" s="2" t="s">
        <v>1</v>
      </c>
      <c r="D31" s="57">
        <v>-103.1605268658481</v>
      </c>
      <c r="E31" s="57">
        <v>-96.764358329395179</v>
      </c>
      <c r="F31" s="57">
        <v>-110.79428679027799</v>
      </c>
      <c r="G31" s="56">
        <v>-115.00788328963294</v>
      </c>
      <c r="H31" s="56">
        <v>-150.38254111703597</v>
      </c>
      <c r="I31" s="56">
        <v>-163.74287366491001</v>
      </c>
      <c r="J31" s="56">
        <v>-172.54957082360937</v>
      </c>
      <c r="K31" s="56">
        <v>-175.50295379103386</v>
      </c>
      <c r="L31" s="56"/>
      <c r="M31" s="56"/>
    </row>
    <row r="32" spans="1:13" ht="15" customHeight="1" x14ac:dyDescent="0.25">
      <c r="A32" s="3" t="s">
        <v>10</v>
      </c>
      <c r="B32" s="9"/>
      <c r="C32" s="4"/>
      <c r="D32" s="5"/>
      <c r="E32" s="5"/>
      <c r="F32" s="5"/>
      <c r="G32" s="5"/>
      <c r="H32" s="5"/>
      <c r="I32" s="5"/>
      <c r="J32" s="5"/>
      <c r="K32" s="66"/>
      <c r="L32" s="5"/>
      <c r="M32" s="66"/>
    </row>
    <row r="33" spans="1:13" ht="15" customHeight="1" x14ac:dyDescent="0.25">
      <c r="A33" s="8"/>
      <c r="B33" s="12"/>
      <c r="C33" s="2" t="s">
        <v>2</v>
      </c>
      <c r="D33" s="57">
        <v>30.654161055336559</v>
      </c>
      <c r="E33" s="57">
        <v>26.816452170220707</v>
      </c>
      <c r="F33" s="57">
        <v>27.535387177239389</v>
      </c>
      <c r="G33" s="56">
        <v>27.572645114976481</v>
      </c>
      <c r="H33" s="56">
        <v>28.795983444663012</v>
      </c>
      <c r="I33" s="56">
        <v>28.388302781230244</v>
      </c>
      <c r="J33" s="56">
        <v>28.73288709675985</v>
      </c>
      <c r="K33" s="56">
        <v>27.220018621175935</v>
      </c>
      <c r="L33" s="56"/>
      <c r="M33" s="56"/>
    </row>
    <row r="34" spans="1:13" ht="15" customHeight="1" x14ac:dyDescent="0.25">
      <c r="A34" s="19"/>
      <c r="B34" s="22"/>
      <c r="C34" s="2" t="s">
        <v>1</v>
      </c>
      <c r="D34" s="57">
        <v>-84.083179632674572</v>
      </c>
      <c r="E34" s="57">
        <v>-81.451756089962174</v>
      </c>
      <c r="F34" s="57">
        <v>-97.095636382269305</v>
      </c>
      <c r="G34" s="56">
        <v>-108.73458589689346</v>
      </c>
      <c r="H34" s="56">
        <v>-129.45965704166187</v>
      </c>
      <c r="I34" s="56">
        <v>-144.1804322709759</v>
      </c>
      <c r="J34" s="56">
        <v>-158.26097685458836</v>
      </c>
      <c r="K34" s="56">
        <v>-160.29733067514218</v>
      </c>
      <c r="L34" s="56"/>
      <c r="M34" s="56"/>
    </row>
    <row r="35" spans="1:13" ht="15" customHeight="1" x14ac:dyDescent="0.25">
      <c r="A35" s="3" t="s">
        <v>8</v>
      </c>
      <c r="B35" s="9"/>
      <c r="C35" s="4"/>
      <c r="D35" s="5"/>
      <c r="E35" s="5"/>
      <c r="F35" s="5"/>
      <c r="G35" s="5"/>
      <c r="H35" s="5"/>
      <c r="I35" s="5"/>
      <c r="J35" s="5"/>
      <c r="K35" s="66"/>
      <c r="L35" s="5"/>
      <c r="M35" s="66"/>
    </row>
    <row r="36" spans="1:13" ht="15" customHeight="1" x14ac:dyDescent="0.25">
      <c r="A36" s="27"/>
      <c r="B36" s="17" t="s">
        <v>35</v>
      </c>
      <c r="C36" s="2" t="s">
        <v>2</v>
      </c>
      <c r="D36" s="56">
        <v>18.698264728124741</v>
      </c>
      <c r="E36" s="56">
        <v>16.442510148506013</v>
      </c>
      <c r="F36" s="56">
        <v>19.1004442320931</v>
      </c>
      <c r="G36" s="56">
        <v>20.344845169715292</v>
      </c>
      <c r="H36" s="56">
        <v>21.161662011497409</v>
      </c>
      <c r="I36" s="56">
        <v>20.335981149752698</v>
      </c>
      <c r="J36" s="56">
        <v>22.355229823076503</v>
      </c>
      <c r="K36" s="56">
        <v>19.841357034135857</v>
      </c>
      <c r="L36" s="56"/>
      <c r="M36" s="56"/>
    </row>
    <row r="37" spans="1:13" ht="15" customHeight="1" x14ac:dyDescent="0.25">
      <c r="A37" s="27"/>
      <c r="B37" s="17"/>
      <c r="C37" s="2" t="s">
        <v>1</v>
      </c>
      <c r="D37" s="56">
        <v>-39.437923562074012</v>
      </c>
      <c r="E37" s="56">
        <v>-30.464963320236443</v>
      </c>
      <c r="F37" s="56">
        <v>-49.925665941225368</v>
      </c>
      <c r="G37" s="56">
        <v>-67.959972481266405</v>
      </c>
      <c r="H37" s="56">
        <v>-79.721476532122736</v>
      </c>
      <c r="I37" s="56">
        <v>-88.128214085875996</v>
      </c>
      <c r="J37" s="56">
        <v>-107.60695493310857</v>
      </c>
      <c r="K37" s="56">
        <v>-99.042536413814176</v>
      </c>
      <c r="L37" s="56"/>
      <c r="M37" s="56"/>
    </row>
    <row r="38" spans="1:13" ht="15" customHeight="1" x14ac:dyDescent="0.25">
      <c r="A38" s="27"/>
      <c r="B38" s="17" t="s">
        <v>36</v>
      </c>
      <c r="C38" s="2" t="s">
        <v>2</v>
      </c>
      <c r="D38" s="56">
        <v>18.469920842656609</v>
      </c>
      <c r="E38" s="56">
        <v>19.957974113709227</v>
      </c>
      <c r="F38" s="56">
        <v>21.930168169955177</v>
      </c>
      <c r="G38" s="56">
        <v>20.208209377485744</v>
      </c>
      <c r="H38" s="56">
        <v>22.134463386065043</v>
      </c>
      <c r="I38" s="56">
        <v>21.539018896723856</v>
      </c>
      <c r="J38" s="56">
        <v>23.709606769454481</v>
      </c>
      <c r="K38" s="56">
        <v>21.208504965710468</v>
      </c>
      <c r="L38" s="56"/>
      <c r="M38" s="56"/>
    </row>
    <row r="39" spans="1:13" ht="15" customHeight="1" x14ac:dyDescent="0.25">
      <c r="A39" s="27"/>
      <c r="B39" s="17"/>
      <c r="C39" s="2" t="s">
        <v>1</v>
      </c>
      <c r="D39" s="56">
        <v>-36.916417445012094</v>
      </c>
      <c r="E39" s="56">
        <v>-49.952964946211338</v>
      </c>
      <c r="F39" s="56">
        <v>-70.334049384552486</v>
      </c>
      <c r="G39" s="56">
        <v>-67.509286523566914</v>
      </c>
      <c r="H39" s="56">
        <v>-89.516235504895576</v>
      </c>
      <c r="I39" s="56">
        <v>-98.336316284906758</v>
      </c>
      <c r="J39" s="56">
        <v>-121.221685089174</v>
      </c>
      <c r="K39" s="56">
        <v>-113.74119661480697</v>
      </c>
      <c r="L39" s="56"/>
      <c r="M39" s="56"/>
    </row>
    <row r="40" spans="1:13" ht="15" customHeight="1" x14ac:dyDescent="0.25">
      <c r="A40" s="27"/>
      <c r="B40" s="17" t="s">
        <v>37</v>
      </c>
      <c r="C40" s="2" t="s">
        <v>2</v>
      </c>
      <c r="D40" s="56">
        <v>27.700584532331149</v>
      </c>
      <c r="E40" s="56">
        <v>29.018620438017887</v>
      </c>
      <c r="F40" s="56">
        <v>26.263470022054655</v>
      </c>
      <c r="G40" s="56">
        <v>29.81668897890782</v>
      </c>
      <c r="H40" s="56">
        <v>28.502521236805048</v>
      </c>
      <c r="I40" s="56">
        <v>28.802654148916993</v>
      </c>
      <c r="J40" s="56">
        <v>30.530302727266122</v>
      </c>
      <c r="K40" s="56">
        <v>28.699005916848584</v>
      </c>
      <c r="L40" s="56"/>
      <c r="M40" s="56"/>
    </row>
    <row r="41" spans="1:13" ht="15" customHeight="1" x14ac:dyDescent="0.25">
      <c r="A41" s="27"/>
      <c r="B41" s="17"/>
      <c r="C41" s="2" t="s">
        <v>1</v>
      </c>
      <c r="D41" s="56">
        <v>-74.228105333922144</v>
      </c>
      <c r="E41" s="56">
        <v>-92.32177979782287</v>
      </c>
      <c r="F41" s="56">
        <v>-92.532013029086301</v>
      </c>
      <c r="G41" s="56">
        <v>-121.48602699652096</v>
      </c>
      <c r="H41" s="56">
        <v>-129.46244346016331</v>
      </c>
      <c r="I41" s="56">
        <v>-149.55134309424051</v>
      </c>
      <c r="J41" s="56">
        <v>-173.64382725002366</v>
      </c>
      <c r="K41" s="56">
        <v>-174.31481244142611</v>
      </c>
      <c r="L41" s="56"/>
      <c r="M41" s="56"/>
    </row>
    <row r="42" spans="1:13" ht="15" customHeight="1" x14ac:dyDescent="0.25">
      <c r="A42" s="27"/>
      <c r="B42" s="17" t="s">
        <v>38</v>
      </c>
      <c r="C42" s="2" t="s">
        <v>2</v>
      </c>
      <c r="D42" s="56">
        <v>43.022368458356155</v>
      </c>
      <c r="E42" s="56">
        <v>37.397095742758765</v>
      </c>
      <c r="F42" s="56">
        <v>36.144149512946107</v>
      </c>
      <c r="G42" s="56">
        <v>40.965433505685134</v>
      </c>
      <c r="H42" s="56">
        <v>39.371761954307189</v>
      </c>
      <c r="I42" s="56">
        <v>39.368983244030495</v>
      </c>
      <c r="J42" s="56">
        <v>38.331047620218094</v>
      </c>
      <c r="K42" s="56">
        <v>39.020817663637672</v>
      </c>
      <c r="L42" s="56"/>
      <c r="M42" s="56"/>
    </row>
    <row r="43" spans="1:13" ht="15" customHeight="1" x14ac:dyDescent="0.25">
      <c r="A43" s="27"/>
      <c r="B43" s="17"/>
      <c r="C43" s="2" t="s">
        <v>1</v>
      </c>
      <c r="D43" s="56">
        <v>-136.3000093189076</v>
      </c>
      <c r="E43" s="56">
        <v>-134.35197864666094</v>
      </c>
      <c r="F43" s="56">
        <v>-144.38937243126267</v>
      </c>
      <c r="G43" s="56">
        <v>-186.27417235632927</v>
      </c>
      <c r="H43" s="56">
        <v>-196.17720578844066</v>
      </c>
      <c r="I43" s="56">
        <v>-219.09795102003125</v>
      </c>
      <c r="J43" s="56">
        <v>-229.4415347056258</v>
      </c>
      <c r="K43" s="56">
        <v>-252.3165486042588</v>
      </c>
      <c r="L43" s="56"/>
      <c r="M43" s="56"/>
    </row>
    <row r="44" spans="1:13" ht="15" customHeight="1" x14ac:dyDescent="0.25">
      <c r="A44" s="27"/>
      <c r="B44" s="17" t="s">
        <v>39</v>
      </c>
      <c r="C44" s="2" t="s">
        <v>2</v>
      </c>
      <c r="D44" s="56">
        <v>50.267176190716484</v>
      </c>
      <c r="E44" s="56">
        <v>43.858489788170203</v>
      </c>
      <c r="F44" s="56">
        <v>37.685900619356353</v>
      </c>
      <c r="G44" s="56">
        <v>44.991318137643383</v>
      </c>
      <c r="H44" s="56">
        <v>45.671912206449157</v>
      </c>
      <c r="I44" s="56">
        <v>44.447675924134252</v>
      </c>
      <c r="J44" s="56">
        <v>45.532049254853327</v>
      </c>
      <c r="K44" s="56">
        <v>44.104614727521195</v>
      </c>
      <c r="L44" s="56"/>
      <c r="M44" s="56"/>
    </row>
    <row r="45" spans="1:13" ht="15" customHeight="1" x14ac:dyDescent="0.25">
      <c r="A45" s="27"/>
      <c r="B45" s="17"/>
      <c r="C45" s="2" t="s">
        <v>1</v>
      </c>
      <c r="D45" s="56">
        <v>-175.73392986638538</v>
      </c>
      <c r="E45" s="56">
        <v>-171.01495309179697</v>
      </c>
      <c r="F45" s="56">
        <v>-157.48966550192404</v>
      </c>
      <c r="G45" s="56">
        <v>-215.89583478697924</v>
      </c>
      <c r="H45" s="56">
        <v>-240.79863432558264</v>
      </c>
      <c r="I45" s="56">
        <v>-259.94098185658584</v>
      </c>
      <c r="J45" s="56">
        <v>-286.58113599016622</v>
      </c>
      <c r="K45" s="56">
        <v>-296.74160706799341</v>
      </c>
      <c r="L45" s="56"/>
      <c r="M45" s="56"/>
    </row>
    <row r="46" spans="1:13" ht="15" customHeight="1" x14ac:dyDescent="0.25">
      <c r="A46" s="27"/>
      <c r="B46" s="17" t="s">
        <v>40</v>
      </c>
      <c r="C46" s="2" t="s">
        <v>2</v>
      </c>
      <c r="D46" s="56">
        <v>50.079635421067699</v>
      </c>
      <c r="E46" s="56"/>
      <c r="F46" s="56"/>
      <c r="G46" s="56"/>
      <c r="H46" s="56"/>
      <c r="I46" s="56"/>
      <c r="J46" s="56">
        <v>54.449978404131912</v>
      </c>
      <c r="K46" s="56">
        <v>51.207094690621865</v>
      </c>
      <c r="L46" s="56"/>
      <c r="M46" s="56"/>
    </row>
    <row r="47" spans="1:13" ht="15" customHeight="1" x14ac:dyDescent="0.25">
      <c r="A47" s="27"/>
      <c r="B47" s="17"/>
      <c r="C47" s="2" t="s">
        <v>1</v>
      </c>
      <c r="D47" s="56">
        <v>-183.14360743486802</v>
      </c>
      <c r="E47" s="56"/>
      <c r="F47" s="56"/>
      <c r="G47" s="56"/>
      <c r="H47" s="56"/>
      <c r="I47" s="56"/>
      <c r="J47" s="56">
        <v>-361.24902861078237</v>
      </c>
      <c r="K47" s="56">
        <v>-360.38035051826279</v>
      </c>
      <c r="L47" s="56"/>
      <c r="M47" s="56"/>
    </row>
    <row r="48" spans="1:13" ht="15" customHeight="1" x14ac:dyDescent="0.25">
      <c r="A48" s="27"/>
      <c r="B48" s="17" t="s">
        <v>41</v>
      </c>
      <c r="C48" s="2" t="s">
        <v>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15" customHeight="1" x14ac:dyDescent="0.25">
      <c r="A49" s="28"/>
      <c r="B49" s="21"/>
      <c r="C49" s="2" t="s">
        <v>1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x14ac:dyDescent="0.25">
      <c r="A50" t="s">
        <v>42</v>
      </c>
    </row>
  </sheetData>
  <sheetProtection algorithmName="SHA-512" hashValue="rpsMsPKvORFimCo9jUib99sBosIrM+uzCwS+esyqKZ4W5m7YlP0FEbdahU4pFTuRd9oY/vNN9cIU+6EvaW7EZg==" saltValue="V2HldQvHBINGb0Vmbc4Afw==" spinCount="100000" sheet="1" objects="1" scenarios="1"/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D33" sqref="D33"/>
    </sheetView>
  </sheetViews>
  <sheetFormatPr defaultRowHeight="12" x14ac:dyDescent="0.2"/>
  <cols>
    <col min="1" max="1" width="9.140625" style="34"/>
    <col min="2" max="2" width="13.85546875" style="34" bestFit="1" customWidth="1"/>
    <col min="3" max="3" width="13.42578125" style="34" bestFit="1" customWidth="1"/>
    <col min="4" max="4" width="14.85546875" style="34" bestFit="1" customWidth="1"/>
    <col min="5" max="5" width="13.42578125" style="34" bestFit="1" customWidth="1"/>
    <col min="6" max="11" width="10.85546875" style="34" bestFit="1" customWidth="1"/>
    <col min="12" max="16384" width="9.140625" style="32"/>
  </cols>
  <sheetData>
    <row r="1" spans="1:15" x14ac:dyDescent="0.2">
      <c r="A1" s="34" t="s">
        <v>43</v>
      </c>
    </row>
    <row r="2" spans="1:15" x14ac:dyDescent="0.2">
      <c r="A2" s="36" t="str">
        <f>IF(ISBLANK(TechData!C1),"",TechData!C1)</f>
        <v>Type</v>
      </c>
      <c r="B2" s="35" t="str">
        <f>IF(ISBLANK(TechData!D1),"",TechData!D1)</f>
        <v>WR230--T</v>
      </c>
      <c r="C2" s="35" t="str">
        <f>IF(ISBLANK(TechData!E1),"",TechData!E1)</f>
        <v>WR230--T</v>
      </c>
      <c r="D2" s="35" t="str">
        <f>IF(ISBLANK(TechData!F1),"",TechData!F1)</f>
        <v>WR230--T</v>
      </c>
      <c r="E2" s="35" t="str">
        <f>IF(ISBLANK(TechData!G1),"",TechData!G1)</f>
        <v>WR230--T</v>
      </c>
      <c r="F2" s="35" t="str">
        <f>IF(ISBLANK(TechData!H1),"",TechData!H1)</f>
        <v>WR230--T</v>
      </c>
      <c r="G2" s="35" t="str">
        <f>IF(ISBLANK(TechData!I1),"",TechData!I1)</f>
        <v>WR230--T</v>
      </c>
      <c r="H2" s="35" t="str">
        <f>IF(ISBLANK(TechData!J1),"",TechData!J1)</f>
        <v>WR230--T</v>
      </c>
      <c r="I2" s="35" t="str">
        <f>IF(ISBLANK(TechData!K1),"",TechData!K1)</f>
        <v>WR230--T</v>
      </c>
      <c r="J2" s="35" t="str">
        <f>IF(ISBLANK(TechData!L1),"",TechData!L1)</f>
        <v/>
      </c>
      <c r="K2" s="35" t="str">
        <f>IF(ISBLANK(TechData!M1),"",TechData!M1)</f>
        <v/>
      </c>
    </row>
    <row r="3" spans="1:15" x14ac:dyDescent="0.2">
      <c r="A3" s="36" t="str">
        <f>IF(ISBLANK(TechData!C2),"",TechData!C2)</f>
        <v>Size</v>
      </c>
      <c r="B3" s="35">
        <f>IF(ISBLANK(TechData!D2),"",TechData!D2)</f>
        <v>100</v>
      </c>
      <c r="C3" s="35">
        <f>IF(ISBLANK(TechData!E2),"",TechData!E2)</f>
        <v>125</v>
      </c>
      <c r="D3" s="35">
        <f>IF(ISBLANK(TechData!F2),"",TechData!F2)</f>
        <v>160</v>
      </c>
      <c r="E3" s="35">
        <f>IF(ISBLANK(TechData!G2),"",TechData!G2)</f>
        <v>200</v>
      </c>
      <c r="F3" s="35">
        <f>IF(ISBLANK(TechData!H2),"",TechData!H2)</f>
        <v>250</v>
      </c>
      <c r="G3" s="35">
        <f>IF(ISBLANK(TechData!I2),"",TechData!I2)</f>
        <v>315</v>
      </c>
      <c r="H3" s="35">
        <f>IF(ISBLANK(TechData!J2),"",TechData!J2)</f>
        <v>400</v>
      </c>
      <c r="I3" s="35">
        <f>IF(ISBLANK(TechData!K2),"",TechData!K2)</f>
        <v>500</v>
      </c>
      <c r="J3" s="35" t="str">
        <f>IF(ISBLANK(TechData!L2),"",TechData!L2)</f>
        <v/>
      </c>
      <c r="K3" s="35" t="str">
        <f>IF(ISBLANK(TechData!M2),"",TechData!M2)</f>
        <v/>
      </c>
      <c r="O3" s="33"/>
    </row>
    <row r="4" spans="1:15" x14ac:dyDescent="0.2">
      <c r="A4" s="36" t="str">
        <f>IF(ISBLANK(TechData!C3),"",TechData!C3)</f>
        <v>condition 1</v>
      </c>
      <c r="B4" s="35" t="str">
        <f>IF(ISBLANK(TechData!D3),"",TechData!D3)</f>
        <v/>
      </c>
      <c r="C4" s="35" t="str">
        <f>IF(ISBLANK(TechData!E3),"",TechData!E3)</f>
        <v/>
      </c>
      <c r="D4" s="35" t="str">
        <f>IF(ISBLANK(TechData!F3),"",TechData!F3)</f>
        <v/>
      </c>
      <c r="E4" s="35" t="str">
        <f>IF(ISBLANK(TechData!G3),"",TechData!G3)</f>
        <v/>
      </c>
      <c r="F4" s="35" t="str">
        <f>IF(ISBLANK(TechData!H3),"",TechData!H3)</f>
        <v/>
      </c>
      <c r="G4" s="35" t="str">
        <f>IF(ISBLANK(TechData!I3),"",TechData!I3)</f>
        <v/>
      </c>
      <c r="H4" s="35" t="str">
        <f>IF(ISBLANK(TechData!J3),"",TechData!J3)</f>
        <v/>
      </c>
      <c r="I4" s="35" t="str">
        <f>IF(ISBLANK(TechData!K3),"",TechData!K3)</f>
        <v/>
      </c>
      <c r="J4" s="35" t="str">
        <f>IF(ISBLANK(TechData!L3),"",TechData!L3)</f>
        <v/>
      </c>
      <c r="K4" s="35" t="str">
        <f>IF(ISBLANK(TechData!M3),"",TechData!M3)</f>
        <v/>
      </c>
    </row>
    <row r="5" spans="1:15" x14ac:dyDescent="0.2">
      <c r="A5" s="36" t="str">
        <f>IF(ISBLANK(TechData!C4),"",TechData!C4)</f>
        <v>condition 2</v>
      </c>
      <c r="B5" s="35" t="str">
        <f>IF(ISBLANK(TechData!D4),"",TechData!D4)</f>
        <v/>
      </c>
      <c r="C5" s="35" t="str">
        <f>IF(ISBLANK(TechData!E4),"",TechData!E4)</f>
        <v/>
      </c>
      <c r="D5" s="35" t="str">
        <f>IF(ISBLANK(TechData!F4),"",TechData!F4)</f>
        <v/>
      </c>
      <c r="E5" s="35" t="str">
        <f>IF(ISBLANK(TechData!G4),"",TechData!G4)</f>
        <v/>
      </c>
      <c r="F5" s="35" t="str">
        <f>IF(ISBLANK(TechData!H4),"",TechData!H4)</f>
        <v/>
      </c>
      <c r="G5" s="35" t="str">
        <f>IF(ISBLANK(TechData!I4),"",TechData!I4)</f>
        <v/>
      </c>
      <c r="H5" s="35" t="str">
        <f>IF(ISBLANK(TechData!J4),"",TechData!J4)</f>
        <v/>
      </c>
      <c r="I5" s="35" t="str">
        <f>IF(ISBLANK(TechData!K4),"",TechData!K4)</f>
        <v/>
      </c>
      <c r="J5" s="35" t="str">
        <f>IF(ISBLANK(TechData!L4),"",TechData!L4)</f>
        <v/>
      </c>
      <c r="K5" s="35" t="str">
        <f>IF(ISBLANK(TechData!M4),"",TechData!M4)</f>
        <v/>
      </c>
    </row>
    <row r="6" spans="1:15" x14ac:dyDescent="0.2">
      <c r="A6" s="43" t="str">
        <f>IF(ISBLANK(TechData!C5),"",TechData!C5)</f>
        <v>condition 3</v>
      </c>
      <c r="B6" s="44" t="str">
        <f>IF(ISBLANK(TechData!D5),"",TechData!D5)</f>
        <v/>
      </c>
      <c r="C6" s="44" t="str">
        <f>IF(ISBLANK(TechData!E5),"",TechData!E5)</f>
        <v/>
      </c>
      <c r="D6" s="44" t="str">
        <f>IF(ISBLANK(TechData!F5),"",TechData!F5)</f>
        <v/>
      </c>
      <c r="E6" s="44" t="str">
        <f>IF(ISBLANK(TechData!G5),"",TechData!G5)</f>
        <v/>
      </c>
      <c r="F6" s="44" t="str">
        <f>IF(ISBLANK(TechData!H5),"",TechData!H5)</f>
        <v/>
      </c>
      <c r="G6" s="44" t="str">
        <f>IF(ISBLANK(TechData!I5),"",TechData!I5)</f>
        <v/>
      </c>
      <c r="H6" s="44" t="str">
        <f>IF(ISBLANK(TechData!J5),"",TechData!J5)</f>
        <v/>
      </c>
      <c r="I6" s="44" t="str">
        <f>IF(ISBLANK(TechData!K5),"",TechData!K5)</f>
        <v/>
      </c>
      <c r="J6" s="44" t="str">
        <f>IF(ISBLANK(TechData!L5),"",TechData!L5)</f>
        <v/>
      </c>
      <c r="K6" s="44" t="str">
        <f>IF(ISBLANK(TechData!M5),"",TechData!M5)</f>
        <v/>
      </c>
    </row>
    <row r="7" spans="1:15" ht="15" x14ac:dyDescent="0.25">
      <c r="A7" s="38" t="s">
        <v>2</v>
      </c>
    </row>
    <row r="8" spans="1:15" x14ac:dyDescent="0.2">
      <c r="A8" s="37" t="s">
        <v>44</v>
      </c>
    </row>
    <row r="9" spans="1:15" x14ac:dyDescent="0.2">
      <c r="A9" s="39">
        <v>4</v>
      </c>
      <c r="B9" s="40" t="str">
        <f>IF(ISBLANK(TechData!D15),"",TechData!D15)</f>
        <v/>
      </c>
      <c r="C9" s="40" t="str">
        <f>IF(ISBLANK(TechData!E15),"",TechData!E15)</f>
        <v/>
      </c>
      <c r="D9" s="40" t="str">
        <f>IF(ISBLANK(TechData!F15),"",TechData!F15)</f>
        <v/>
      </c>
      <c r="E9" s="40" t="str">
        <f>IF(ISBLANK(TechData!G15),"",TechData!G15)</f>
        <v/>
      </c>
      <c r="F9" s="40" t="str">
        <f>IF(ISBLANK(TechData!H15),"",TechData!H15)</f>
        <v/>
      </c>
      <c r="G9" s="40" t="str">
        <f>IF(ISBLANK(TechData!I15),"",TechData!I15)</f>
        <v/>
      </c>
      <c r="H9" s="40" t="str">
        <f>IF(ISBLANK(TechData!J15),"",TechData!J15)</f>
        <v/>
      </c>
      <c r="I9" s="40" t="str">
        <f>IF(ISBLANK(TechData!K15),"",TechData!K15)</f>
        <v/>
      </c>
      <c r="J9" s="40" t="str">
        <f>IF(ISBLANK(TechData!L15),"",TechData!L15)</f>
        <v/>
      </c>
      <c r="K9" s="40" t="str">
        <f>IF(ISBLANK(TechData!M15),"",TechData!M15)</f>
        <v/>
      </c>
    </row>
    <row r="10" spans="1:15" x14ac:dyDescent="0.2">
      <c r="A10" s="39">
        <v>6</v>
      </c>
      <c r="B10" s="40" t="str">
        <f>IF(ISBLANK(TechData!D17),"",TechData!D17)</f>
        <v/>
      </c>
      <c r="C10" s="40" t="str">
        <f>IF(ISBLANK(TechData!E17),"",TechData!E17)</f>
        <v/>
      </c>
      <c r="D10" s="40" t="str">
        <f>IF(ISBLANK(TechData!F17),"",TechData!F17)</f>
        <v/>
      </c>
      <c r="E10" s="40" t="str">
        <f>IF(ISBLANK(TechData!G17),"",TechData!G17)</f>
        <v/>
      </c>
      <c r="F10" s="40" t="str">
        <f>IF(ISBLANK(TechData!H17),"",TechData!H17)</f>
        <v/>
      </c>
      <c r="G10" s="40" t="str">
        <f>IF(ISBLANK(TechData!I17),"",TechData!I17)</f>
        <v/>
      </c>
      <c r="H10" s="40" t="str">
        <f>IF(ISBLANK(TechData!J17),"",TechData!J17)</f>
        <v/>
      </c>
      <c r="I10" s="40" t="str">
        <f>IF(ISBLANK(TechData!K17),"",TechData!K17)</f>
        <v/>
      </c>
      <c r="J10" s="40" t="str">
        <f>IF(ISBLANK(TechData!L17),"",TechData!L17)</f>
        <v/>
      </c>
      <c r="K10" s="40" t="str">
        <f>IF(ISBLANK(TechData!M17),"",TechData!M17)</f>
        <v/>
      </c>
    </row>
    <row r="11" spans="1:15" x14ac:dyDescent="0.2">
      <c r="A11" s="39">
        <v>8</v>
      </c>
      <c r="B11" s="40" t="str">
        <f>IF(ISBLANK(TechData!D19),"",TechData!D19)</f>
        <v/>
      </c>
      <c r="C11" s="40" t="str">
        <f>IF(ISBLANK(TechData!E19),"",TechData!E19)</f>
        <v/>
      </c>
      <c r="D11" s="40" t="str">
        <f>IF(ISBLANK(TechData!F19),"",TechData!F19)</f>
        <v/>
      </c>
      <c r="E11" s="40" t="str">
        <f>IF(ISBLANK(TechData!G19),"",TechData!G19)</f>
        <v/>
      </c>
      <c r="F11" s="40" t="str">
        <f>IF(ISBLANK(TechData!H19),"",TechData!H19)</f>
        <v/>
      </c>
      <c r="G11" s="40" t="str">
        <f>IF(ISBLANK(TechData!I19),"",TechData!I19)</f>
        <v/>
      </c>
      <c r="H11" s="40" t="str">
        <f>IF(ISBLANK(TechData!J19),"",TechData!J19)</f>
        <v/>
      </c>
      <c r="I11" s="40" t="str">
        <f>IF(ISBLANK(TechData!K19),"",TechData!K19)</f>
        <v/>
      </c>
      <c r="J11" s="40" t="str">
        <f>IF(ISBLANK(TechData!L19),"",TechData!L19)</f>
        <v/>
      </c>
      <c r="K11" s="40" t="str">
        <f>IF(ISBLANK(TechData!M19),"",TechData!M19)</f>
        <v/>
      </c>
    </row>
    <row r="12" spans="1:15" x14ac:dyDescent="0.2">
      <c r="A12" s="39">
        <v>10</v>
      </c>
      <c r="B12" s="40" t="str">
        <f>IF(ISBLANK(TechData!D21),"",TechData!D21)</f>
        <v/>
      </c>
      <c r="C12" s="40" t="str">
        <f>IF(ISBLANK(TechData!E21),"",TechData!E21)</f>
        <v/>
      </c>
      <c r="D12" s="40" t="str">
        <f>IF(ISBLANK(TechData!F21),"",TechData!F21)</f>
        <v/>
      </c>
      <c r="E12" s="40" t="str">
        <f>IF(ISBLANK(TechData!G21),"",TechData!G21)</f>
        <v/>
      </c>
      <c r="F12" s="40" t="str">
        <f>IF(ISBLANK(TechData!H21),"",TechData!H21)</f>
        <v/>
      </c>
      <c r="G12" s="40" t="str">
        <f>IF(ISBLANK(TechData!I21),"",TechData!I21)</f>
        <v/>
      </c>
      <c r="H12" s="40" t="str">
        <f>IF(ISBLANK(TechData!J21),"",TechData!J21)</f>
        <v/>
      </c>
      <c r="I12" s="40" t="str">
        <f>IF(ISBLANK(TechData!K21),"",TechData!K21)</f>
        <v/>
      </c>
      <c r="J12" s="40" t="str">
        <f>IF(ISBLANK(TechData!L21),"",TechData!L21)</f>
        <v/>
      </c>
      <c r="K12" s="40" t="str">
        <f>IF(ISBLANK(TechData!M21),"",TechData!M21)</f>
        <v/>
      </c>
    </row>
    <row r="13" spans="1:15" x14ac:dyDescent="0.2">
      <c r="A13" s="39">
        <v>12</v>
      </c>
      <c r="B13" s="40" t="str">
        <f>IF(ISBLANK(TechData!D23),"",TechData!D23)</f>
        <v/>
      </c>
      <c r="C13" s="40" t="str">
        <f>IF(ISBLANK(TechData!E23),"",TechData!E23)</f>
        <v/>
      </c>
      <c r="D13" s="40" t="str">
        <f>IF(ISBLANK(TechData!F23),"",TechData!F23)</f>
        <v/>
      </c>
      <c r="E13" s="40" t="str">
        <f>IF(ISBLANK(TechData!G23),"",TechData!G23)</f>
        <v/>
      </c>
      <c r="F13" s="40" t="str">
        <f>IF(ISBLANK(TechData!H23),"",TechData!H23)</f>
        <v/>
      </c>
      <c r="G13" s="40" t="str">
        <f>IF(ISBLANK(TechData!I23),"",TechData!I23)</f>
        <v/>
      </c>
      <c r="H13" s="40" t="str">
        <f>IF(ISBLANK(TechData!J23),"",TechData!J23)</f>
        <v/>
      </c>
      <c r="I13" s="40" t="str">
        <f>IF(ISBLANK(TechData!K23),"",TechData!K23)</f>
        <v/>
      </c>
      <c r="J13" s="40" t="str">
        <f>IF(ISBLANK(TechData!L23),"",TechData!L23)</f>
        <v/>
      </c>
      <c r="K13" s="40" t="str">
        <f>IF(ISBLANK(TechData!M23),"",TechData!M23)</f>
        <v/>
      </c>
    </row>
    <row r="14" spans="1:15" x14ac:dyDescent="0.2"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5" ht="15" x14ac:dyDescent="0.25">
      <c r="A15" s="38" t="s">
        <v>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5" x14ac:dyDescent="0.2">
      <c r="A16" s="39">
        <v>4</v>
      </c>
      <c r="B16" s="40" t="str">
        <f>IF(ISBLANK(TechData!D16),"",TechData!D16)</f>
        <v/>
      </c>
      <c r="C16" s="40" t="str">
        <f>IF(ISBLANK(TechData!E16),"",TechData!E16)</f>
        <v/>
      </c>
      <c r="D16" s="40" t="str">
        <f>IF(ISBLANK(TechData!F16),"",TechData!F16)</f>
        <v/>
      </c>
      <c r="E16" s="40" t="str">
        <f>IF(ISBLANK(TechData!G16),"",TechData!G16)</f>
        <v/>
      </c>
      <c r="F16" s="40" t="str">
        <f>IF(ISBLANK(TechData!H16),"",TechData!H16)</f>
        <v/>
      </c>
      <c r="G16" s="40" t="str">
        <f>IF(ISBLANK(TechData!I16),"",TechData!I16)</f>
        <v/>
      </c>
      <c r="H16" s="40" t="str">
        <f>IF(ISBLANK(TechData!J16),"",TechData!J16)</f>
        <v/>
      </c>
      <c r="I16" s="40" t="str">
        <f>IF(ISBLANK(TechData!K16),"",TechData!K16)</f>
        <v/>
      </c>
      <c r="J16" s="40" t="str">
        <f>IF(ISBLANK(TechData!L16),"",TechData!L16)</f>
        <v/>
      </c>
      <c r="K16" s="40" t="str">
        <f>IF(ISBLANK(TechData!M16),"",TechData!M16)</f>
        <v/>
      </c>
    </row>
    <row r="17" spans="1:11" x14ac:dyDescent="0.2">
      <c r="A17" s="39">
        <v>6</v>
      </c>
      <c r="B17" s="40" t="str">
        <f>IF(ISBLANK(TechData!D18),"",TechData!D18)</f>
        <v/>
      </c>
      <c r="C17" s="40" t="str">
        <f>IF(ISBLANK(TechData!E18),"",TechData!E18)</f>
        <v/>
      </c>
      <c r="D17" s="40" t="str">
        <f>IF(ISBLANK(TechData!F18),"",TechData!F18)</f>
        <v/>
      </c>
      <c r="E17" s="40" t="str">
        <f>IF(ISBLANK(TechData!G18),"",TechData!G18)</f>
        <v/>
      </c>
      <c r="F17" s="40" t="str">
        <f>IF(ISBLANK(TechData!H18),"",TechData!H18)</f>
        <v/>
      </c>
      <c r="G17" s="40" t="str">
        <f>IF(ISBLANK(TechData!I18),"",TechData!I18)</f>
        <v/>
      </c>
      <c r="H17" s="40" t="str">
        <f>IF(ISBLANK(TechData!J18),"",TechData!J18)</f>
        <v/>
      </c>
      <c r="I17" s="40" t="str">
        <f>IF(ISBLANK(TechData!K18),"",TechData!K18)</f>
        <v/>
      </c>
      <c r="J17" s="40" t="str">
        <f>IF(ISBLANK(TechData!L18),"",TechData!L18)</f>
        <v/>
      </c>
      <c r="K17" s="40" t="str">
        <f>IF(ISBLANK(TechData!M18),"",TechData!M18)</f>
        <v/>
      </c>
    </row>
    <row r="18" spans="1:11" x14ac:dyDescent="0.2">
      <c r="A18" s="39">
        <v>8</v>
      </c>
      <c r="B18" s="40" t="str">
        <f>IF(ISBLANK(TechData!D20),"",TechData!D20)</f>
        <v/>
      </c>
      <c r="C18" s="40" t="str">
        <f>IF(ISBLANK(TechData!E20),"",TechData!E20)</f>
        <v/>
      </c>
      <c r="D18" s="40" t="str">
        <f>IF(ISBLANK(TechData!F20),"",TechData!F20)</f>
        <v/>
      </c>
      <c r="E18" s="40" t="str">
        <f>IF(ISBLANK(TechData!G20),"",TechData!G20)</f>
        <v/>
      </c>
      <c r="F18" s="40" t="str">
        <f>IF(ISBLANK(TechData!H20),"",TechData!H20)</f>
        <v/>
      </c>
      <c r="G18" s="40" t="str">
        <f>IF(ISBLANK(TechData!I20),"",TechData!I20)</f>
        <v/>
      </c>
      <c r="H18" s="40" t="str">
        <f>IF(ISBLANK(TechData!J20),"",TechData!J20)</f>
        <v/>
      </c>
      <c r="I18" s="40" t="str">
        <f>IF(ISBLANK(TechData!K20),"",TechData!K20)</f>
        <v/>
      </c>
      <c r="J18" s="40" t="str">
        <f>IF(ISBLANK(TechData!L20),"",TechData!L20)</f>
        <v/>
      </c>
      <c r="K18" s="40" t="str">
        <f>IF(ISBLANK(TechData!M20),"",TechData!M20)</f>
        <v/>
      </c>
    </row>
    <row r="19" spans="1:11" x14ac:dyDescent="0.2">
      <c r="A19" s="39">
        <v>10</v>
      </c>
      <c r="B19" s="40" t="str">
        <f>IF(ISBLANK(TechData!D22),"",TechData!D22)</f>
        <v/>
      </c>
      <c r="C19" s="40" t="str">
        <f>IF(ISBLANK(TechData!E22),"",TechData!E22)</f>
        <v/>
      </c>
      <c r="D19" s="40" t="str">
        <f>IF(ISBLANK(TechData!F22),"",TechData!F22)</f>
        <v/>
      </c>
      <c r="E19" s="40" t="str">
        <f>IF(ISBLANK(TechData!G22),"",TechData!G22)</f>
        <v/>
      </c>
      <c r="F19" s="40" t="str">
        <f>IF(ISBLANK(TechData!H22),"",TechData!H22)</f>
        <v/>
      </c>
      <c r="G19" s="40" t="str">
        <f>IF(ISBLANK(TechData!I22),"",TechData!I22)</f>
        <v/>
      </c>
      <c r="H19" s="40" t="str">
        <f>IF(ISBLANK(TechData!J22),"",TechData!J22)</f>
        <v/>
      </c>
      <c r="I19" s="40" t="str">
        <f>IF(ISBLANK(TechData!K22),"",TechData!K22)</f>
        <v/>
      </c>
      <c r="J19" s="40" t="str">
        <f>IF(ISBLANK(TechData!L22),"",TechData!L22)</f>
        <v/>
      </c>
      <c r="K19" s="40" t="str">
        <f>IF(ISBLANK(TechData!M22),"",TechData!M22)</f>
        <v/>
      </c>
    </row>
    <row r="20" spans="1:11" x14ac:dyDescent="0.2">
      <c r="A20" s="39">
        <v>12</v>
      </c>
      <c r="B20" s="40" t="str">
        <f>IF(ISBLANK(TechData!D24),"",TechData!D24)</f>
        <v/>
      </c>
      <c r="C20" s="40" t="str">
        <f>IF(ISBLANK(TechData!E24),"",TechData!E24)</f>
        <v/>
      </c>
      <c r="D20" s="40" t="str">
        <f>IF(ISBLANK(TechData!F24),"",TechData!F24)</f>
        <v/>
      </c>
      <c r="E20" s="40" t="str">
        <f>IF(ISBLANK(TechData!G24),"",TechData!G24)</f>
        <v/>
      </c>
      <c r="F20" s="40" t="str">
        <f>IF(ISBLANK(TechData!H24),"",TechData!H24)</f>
        <v/>
      </c>
      <c r="G20" s="40" t="str">
        <f>IF(ISBLANK(TechData!I24),"",TechData!I24)</f>
        <v/>
      </c>
      <c r="H20" s="40" t="str">
        <f>IF(ISBLANK(TechData!J24),"",TechData!J24)</f>
        <v/>
      </c>
      <c r="I20" s="40" t="str">
        <f>IF(ISBLANK(TechData!K24),"",TechData!K24)</f>
        <v/>
      </c>
      <c r="J20" s="40" t="str">
        <f>IF(ISBLANK(TechData!L24),"",TechData!L24)</f>
        <v/>
      </c>
      <c r="K20" s="40" t="str">
        <f>IF(ISBLANK(TechData!M24),"",TechData!M24)</f>
        <v/>
      </c>
    </row>
    <row r="22" spans="1:11" x14ac:dyDescent="0.2">
      <c r="A22" s="42" t="s">
        <v>45</v>
      </c>
    </row>
    <row r="23" spans="1:11" x14ac:dyDescent="0.2">
      <c r="A23" s="39">
        <f>ABS(SelectionData!$C$5-SelectionData!$C$4)</f>
        <v>0</v>
      </c>
    </row>
    <row r="24" spans="1:11" x14ac:dyDescent="0.2">
      <c r="A24" s="39" t="s">
        <v>51</v>
      </c>
      <c r="B24" s="39" t="str">
        <f ca="1">IF(B9="","",IF($A$23&lt;4,4,IF($A$23&gt;12,10,OFFSET($A$9,MATCH($A$23,$A$9:$A$13)-1,0))))</f>
        <v/>
      </c>
      <c r="C24" s="39" t="str">
        <f t="shared" ref="C24:K24" ca="1" si="0">IF(C9="","",IF($A$23&lt;4,4,IF($A$23&gt;12,10,OFFSET($A$9,MATCH($A$23,$A$9:$A$13)-1,0))))</f>
        <v/>
      </c>
      <c r="D24" s="39" t="str">
        <f t="shared" ca="1" si="0"/>
        <v/>
      </c>
      <c r="E24" s="39" t="str">
        <f t="shared" ca="1" si="0"/>
        <v/>
      </c>
      <c r="F24" s="39" t="str">
        <f t="shared" ca="1" si="0"/>
        <v/>
      </c>
      <c r="G24" s="39" t="str">
        <f t="shared" ca="1" si="0"/>
        <v/>
      </c>
      <c r="H24" s="39" t="str">
        <f t="shared" ca="1" si="0"/>
        <v/>
      </c>
      <c r="I24" s="39" t="str">
        <f t="shared" ca="1" si="0"/>
        <v/>
      </c>
      <c r="J24" s="39" t="str">
        <f t="shared" ca="1" si="0"/>
        <v/>
      </c>
      <c r="K24" s="39" t="str">
        <f t="shared" ca="1" si="0"/>
        <v/>
      </c>
    </row>
    <row r="25" spans="1:11" x14ac:dyDescent="0.2">
      <c r="A25" s="39" t="s">
        <v>50</v>
      </c>
      <c r="B25" s="39" t="str">
        <f ca="1">IF(B9="","",IF($A$23&lt;4,6,IF($A$23&gt;12,12,OFFSET($A$9,MATCH($A$23,$A$9:$A$13),0))))</f>
        <v/>
      </c>
      <c r="C25" s="39" t="str">
        <f t="shared" ref="C25:K25" ca="1" si="1">IF(C9="","",IF($A$23&lt;4,6,IF($A$23&gt;12,12,OFFSET($A$9,MATCH($A$23,$A$9:$A$13),0))))</f>
        <v/>
      </c>
      <c r="D25" s="39" t="str">
        <f t="shared" ca="1" si="1"/>
        <v/>
      </c>
      <c r="E25" s="39" t="str">
        <f t="shared" ca="1" si="1"/>
        <v/>
      </c>
      <c r="F25" s="39" t="str">
        <f t="shared" ca="1" si="1"/>
        <v/>
      </c>
      <c r="G25" s="39" t="str">
        <f t="shared" ca="1" si="1"/>
        <v/>
      </c>
      <c r="H25" s="39" t="str">
        <f t="shared" ca="1" si="1"/>
        <v/>
      </c>
      <c r="I25" s="39" t="str">
        <f t="shared" ca="1" si="1"/>
        <v/>
      </c>
      <c r="J25" s="39" t="str">
        <f t="shared" ca="1" si="1"/>
        <v/>
      </c>
      <c r="K25" s="39" t="str">
        <f t="shared" ca="1" si="1"/>
        <v/>
      </c>
    </row>
    <row r="26" spans="1:11" x14ac:dyDescent="0.2">
      <c r="A26" s="39" t="s">
        <v>46</v>
      </c>
      <c r="B26" s="39" t="str">
        <f ca="1">IF(B9="","",IF($A$23&lt;4,B9,IF($A$23&gt;12,B12,OFFSET(B$9,MATCH($A$23,$A$9:$A$13)-1,0))))</f>
        <v/>
      </c>
      <c r="C26" s="39" t="str">
        <f t="shared" ref="C26:K26" ca="1" si="2">IF(C9="","",IF($A$23&lt;4,C9,IF($A$23&gt;12,C12,OFFSET(C$9,MATCH($A$23,$A$9:$A$13)-1,0))))</f>
        <v/>
      </c>
      <c r="D26" s="39" t="str">
        <f t="shared" ca="1" si="2"/>
        <v/>
      </c>
      <c r="E26" s="39" t="str">
        <f t="shared" ca="1" si="2"/>
        <v/>
      </c>
      <c r="F26" s="39" t="str">
        <f t="shared" ca="1" si="2"/>
        <v/>
      </c>
      <c r="G26" s="39" t="str">
        <f t="shared" ca="1" si="2"/>
        <v/>
      </c>
      <c r="H26" s="39" t="str">
        <f t="shared" ca="1" si="2"/>
        <v/>
      </c>
      <c r="I26" s="39" t="str">
        <f t="shared" ca="1" si="2"/>
        <v/>
      </c>
      <c r="J26" s="39" t="str">
        <f t="shared" ca="1" si="2"/>
        <v/>
      </c>
      <c r="K26" s="39" t="str">
        <f t="shared" ca="1" si="2"/>
        <v/>
      </c>
    </row>
    <row r="27" spans="1:11" x14ac:dyDescent="0.2">
      <c r="A27" s="39" t="s">
        <v>47</v>
      </c>
      <c r="B27" s="39" t="str">
        <f ca="1">IF(B9="","",IF($A$23&lt;4,B10,IF($A$23&gt;12,B13,OFFSET(B$9,MATCH($A$23,$A$9:$A$13),0))))</f>
        <v/>
      </c>
      <c r="C27" s="39" t="str">
        <f t="shared" ref="C27:K27" ca="1" si="3">IF(C9="","",IF($A$23&lt;4,C10,IF($A$23&gt;12,C13,OFFSET(C$9,MATCH($A$23,$A$9:$A$13),0))))</f>
        <v/>
      </c>
      <c r="D27" s="39" t="str">
        <f t="shared" ca="1" si="3"/>
        <v/>
      </c>
      <c r="E27" s="39" t="str">
        <f t="shared" ca="1" si="3"/>
        <v/>
      </c>
      <c r="F27" s="39" t="str">
        <f t="shared" ca="1" si="3"/>
        <v/>
      </c>
      <c r="G27" s="39" t="str">
        <f t="shared" ca="1" si="3"/>
        <v/>
      </c>
      <c r="H27" s="39" t="str">
        <f t="shared" ca="1" si="3"/>
        <v/>
      </c>
      <c r="I27" s="39" t="str">
        <f t="shared" ca="1" si="3"/>
        <v/>
      </c>
      <c r="J27" s="39" t="str">
        <f t="shared" ca="1" si="3"/>
        <v/>
      </c>
      <c r="K27" s="39" t="str">
        <f t="shared" ca="1" si="3"/>
        <v/>
      </c>
    </row>
    <row r="28" spans="1:11" x14ac:dyDescent="0.2">
      <c r="A28" s="39" t="s">
        <v>48</v>
      </c>
      <c r="B28" s="39" t="str">
        <f ca="1">IF(B16="","",IF($A$23&lt;4,B16,IF($A$23&gt;12,B19,OFFSET(B$16,MATCH($A$23,$A$16:$A$20)-1,0))))</f>
        <v/>
      </c>
      <c r="C28" s="39" t="str">
        <f t="shared" ref="C28:K28" ca="1" si="4">IF(C16="","",IF($A$23&lt;4,C16,IF($A$23&gt;12,C19,OFFSET(C$16,MATCH($A$23,$A$16:$A$20)-1,0))))</f>
        <v/>
      </c>
      <c r="D28" s="39" t="str">
        <f t="shared" ca="1" si="4"/>
        <v/>
      </c>
      <c r="E28" s="39" t="str">
        <f t="shared" ca="1" si="4"/>
        <v/>
      </c>
      <c r="F28" s="39" t="str">
        <f t="shared" ca="1" si="4"/>
        <v/>
      </c>
      <c r="G28" s="39" t="str">
        <f t="shared" ca="1" si="4"/>
        <v/>
      </c>
      <c r="H28" s="39" t="str">
        <f t="shared" ca="1" si="4"/>
        <v/>
      </c>
      <c r="I28" s="39" t="str">
        <f t="shared" ca="1" si="4"/>
        <v/>
      </c>
      <c r="J28" s="39" t="str">
        <f t="shared" ca="1" si="4"/>
        <v/>
      </c>
      <c r="K28" s="39" t="str">
        <f t="shared" ca="1" si="4"/>
        <v/>
      </c>
    </row>
    <row r="29" spans="1:11" x14ac:dyDescent="0.2">
      <c r="A29" s="39" t="s">
        <v>49</v>
      </c>
      <c r="B29" s="39" t="str">
        <f ca="1">IF(B16="","",IF($A$23&lt;4,B17,IF($A$23&gt;12,B20,OFFSET(B$16,MATCH($A$23,$A$16:$A$20),0))))</f>
        <v/>
      </c>
      <c r="C29" s="39" t="str">
        <f t="shared" ref="C29:K29" ca="1" si="5">IF(C16="","",IF($A$23&lt;4,C17,IF($A$23&gt;12,C20,OFFSET(C$16,MATCH($A$23,$A$16:$A$20),0))))</f>
        <v/>
      </c>
      <c r="D29" s="39" t="str">
        <f t="shared" ca="1" si="5"/>
        <v/>
      </c>
      <c r="E29" s="39" t="str">
        <f t="shared" ca="1" si="5"/>
        <v/>
      </c>
      <c r="F29" s="39" t="str">
        <f t="shared" ca="1" si="5"/>
        <v/>
      </c>
      <c r="G29" s="39" t="str">
        <f t="shared" ca="1" si="5"/>
        <v/>
      </c>
      <c r="H29" s="39" t="str">
        <f t="shared" ca="1" si="5"/>
        <v/>
      </c>
      <c r="I29" s="39" t="str">
        <f t="shared" ca="1" si="5"/>
        <v/>
      </c>
      <c r="J29" s="39" t="str">
        <f t="shared" ca="1" si="5"/>
        <v/>
      </c>
      <c r="K29" s="39" t="str">
        <f t="shared" ca="1" si="5"/>
        <v/>
      </c>
    </row>
  </sheetData>
  <sheetProtection algorithmName="SHA-512" hashValue="JZ2kaHj7zZ0A9kPPbUVqaW/44fMdy7vEfl1debfD/+M7cyBclpoYJ5bmAS3mHiziM6BTpKA4MmB4rY++1liRLg==" saltValue="8GP3LnPuHHOyen18rK/Nc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Bob De Clercq</cp:lastModifiedBy>
  <cp:lastPrinted>2015-11-20T12:25:03Z</cp:lastPrinted>
  <dcterms:created xsi:type="dcterms:W3CDTF">2015-05-07T08:41:20Z</dcterms:created>
  <dcterms:modified xsi:type="dcterms:W3CDTF">2016-03-29T13:59:09Z</dcterms:modified>
</cp:coreProperties>
</file>